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hmad Faiz\Desktop\2. JFE\5. APPRAISAL\Breakout\SSP_EMR\SGS &amp; FGS Template\SGS\"/>
    </mc:Choice>
  </mc:AlternateContent>
  <xr:revisionPtr revIDLastSave="0" documentId="13_ncr:1_{6866B888-BD0B-4762-A920-8286291AED61}" xr6:coauthVersionLast="44" xr6:coauthVersionMax="44" xr10:uidLastSave="{00000000-0000-0000-0000-000000000000}"/>
  <bookViews>
    <workbookView xWindow="-110" yWindow="-110" windowWidth="19420" windowHeight="10420" tabRatio="880" firstSheet="1" activeTab="1" xr2:uid="{00000000-000D-0000-FFFF-FFFF00000000}"/>
  </bookViews>
  <sheets>
    <sheet name="0000" sheetId="2" state="veryHidden" r:id="rId1"/>
    <sheet name="Input" sheetId="53" r:id="rId2"/>
    <sheet name="Cover Page" sheetId="47" r:id="rId3"/>
    <sheet name="Table of Content" sheetId="48" r:id="rId4"/>
    <sheet name="Schematic" sheetId="49" r:id="rId5"/>
    <sheet name="SOE" sheetId="36" r:id="rId6"/>
    <sheet name="LQC" sheetId="19" r:id="rId7"/>
    <sheet name="Gradient Stop" sheetId="7" r:id="rId8"/>
    <sheet name="Gradient Survey" sheetId="3" r:id="rId9"/>
    <sheet name="TVD" sheetId="5" r:id="rId10"/>
    <sheet name="Interpretation " sheetId="4" r:id="rId11"/>
    <sheet name="Graph" sheetId="51" r:id="rId12"/>
    <sheet name="Finding &amp; Conclusion" sheetId="20" r:id="rId13"/>
    <sheet name="Result Graph Top Gauge" sheetId="22" r:id="rId14"/>
    <sheet name="Result Graph Bottom Gauge" sheetId="35" r:id="rId15"/>
    <sheet name="DOR" sheetId="52" r:id="rId16"/>
    <sheet name="Pressure Monitor" sheetId="40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\A" localSheetId="5">'[1]Run Sheet'!#REF!</definedName>
    <definedName name="\A">'[1]Run Sheet'!#REF!</definedName>
    <definedName name="\B" localSheetId="5">#REF!</definedName>
    <definedName name="\B">#REF!</definedName>
    <definedName name="\C" localSheetId="5">'[1]Run Sheet'!#REF!</definedName>
    <definedName name="\C">'[1]Run Sheet'!#REF!</definedName>
    <definedName name="\D" localSheetId="5">'[1]Run Sheet'!#REF!</definedName>
    <definedName name="\D">'[1]Run Sheet'!#REF!</definedName>
    <definedName name="\E" localSheetId="5">'[1]Run Sheet'!#REF!</definedName>
    <definedName name="\E">'[1]Run Sheet'!#REF!</definedName>
    <definedName name="\f" localSheetId="5">'[2]Run Sheet'!#REF!</definedName>
    <definedName name="\f">'[2]Run Sheet'!#REF!</definedName>
    <definedName name="\g" localSheetId="5">'[2]Run Sheet'!#REF!</definedName>
    <definedName name="\g">'[2]Run Sheet'!#REF!</definedName>
    <definedName name="\h" localSheetId="5">'[2]Run Sheet'!#REF!</definedName>
    <definedName name="\h">'[2]Run Sheet'!#REF!</definedName>
    <definedName name="\I" localSheetId="5">'[1]Run Sheet'!#REF!</definedName>
    <definedName name="\I">'[1]Run Sheet'!#REF!</definedName>
    <definedName name="\J" localSheetId="5">'[1]Run Sheet'!#REF!</definedName>
    <definedName name="\J">'[1]Run Sheet'!#REF!</definedName>
    <definedName name="\L" localSheetId="5">'[1]Run Sheet'!#REF!</definedName>
    <definedName name="\L">'[1]Run Sheet'!#REF!</definedName>
    <definedName name="\N" localSheetId="5">'[1]Run Sheet'!#REF!</definedName>
    <definedName name="\N">'[1]Run Sheet'!#REF!</definedName>
    <definedName name="\q" localSheetId="5">'[3]Run Sheet'!#REF!</definedName>
    <definedName name="\q">'[3]Run Sheet'!#REF!</definedName>
    <definedName name="\r" localSheetId="14">#REF!</definedName>
    <definedName name="\r" localSheetId="5">#REF!</definedName>
    <definedName name="\r">#REF!</definedName>
    <definedName name="\V" localSheetId="5">#REF!</definedName>
    <definedName name="\V">#REF!</definedName>
    <definedName name="\X" localSheetId="5">'[1]Run Sheet'!#REF!</definedName>
    <definedName name="\X">'[1]Run Sheet'!#REF!</definedName>
    <definedName name="\Z" localSheetId="5">'[1]Run Sheet'!#REF!</definedName>
    <definedName name="\Z">'[1]Run Sheet'!#REF!</definedName>
    <definedName name="__123Graph_A" hidden="1">[4]Run!$B$18:$B$512</definedName>
    <definedName name="__123Graph_C" hidden="1">[4]Run!$C$16:$C$512</definedName>
    <definedName name="__123Graph_D" hidden="1">[4]Run!$D$15:$D$512</definedName>
    <definedName name="__123Graph_E" hidden="1">[4]Run!$E$16:$E$514</definedName>
    <definedName name="__123Graph_F" hidden="1">[4]Run!$F$16:$F$514</definedName>
    <definedName name="_01_Oil" localSheetId="5">#REF!</definedName>
    <definedName name="_01_Oil">#REF!</definedName>
    <definedName name="_1338_cmt_calc">[5]CMT!$A$56:$L$110</definedName>
    <definedName name="_1858_cmt_calc">[5]CMT!$A$3:$L$55</definedName>
    <definedName name="_958_cmt_calc">[5]CMT!$A$111:$L$165</definedName>
    <definedName name="_Fill" localSheetId="5" hidden="1">#REF!</definedName>
    <definedName name="_Fill" hidden="1">#REF!</definedName>
    <definedName name="_xlnm._FilterDatabase" localSheetId="7" hidden="1">'Gradient Stop'!#REF!</definedName>
    <definedName name="_xlnm._FilterDatabase" localSheetId="1" hidden="1">Input!#REF!</definedName>
    <definedName name="_xlnm._FilterDatabase" localSheetId="9" hidden="1">TVD!$D$2:$D$186</definedName>
    <definedName name="_Key1" localSheetId="5" hidden="1">#REF!</definedName>
    <definedName name="_Key1" hidden="1">#REF!</definedName>
    <definedName name="_Order1" hidden="1">255</definedName>
    <definedName name="_pg1" localSheetId="14">[6]Schedule!#REF!</definedName>
    <definedName name="_pg1" localSheetId="5">[7]Schedule!#REF!</definedName>
    <definedName name="_pg1">[6]Schedule!#REF!</definedName>
    <definedName name="_pg2" localSheetId="14">[8]WSPLAN!#REF!</definedName>
    <definedName name="_pg2" localSheetId="5">[9]WSPLAN!#REF!</definedName>
    <definedName name="_pg2">[8]WSPLAN!#REF!</definedName>
    <definedName name="_Sort" localSheetId="5" hidden="1">#REF!</definedName>
    <definedName name="_Sort" hidden="1">#REF!</definedName>
    <definedName name="_Table1_In1" hidden="1">[4]Run!$E$575</definedName>
    <definedName name="_Table1_Out" hidden="1">[4]Run!$C$16:$E$577</definedName>
    <definedName name="a" localSheetId="5" hidden="1">#REF!</definedName>
    <definedName name="A">[8]WSPLAN!#REF!</definedName>
    <definedName name="ABX" hidden="1">[10]Run!$B$18:$B$512</definedName>
    <definedName name="ACID_STIM" localSheetId="14">[6]Schedule!#REF!</definedName>
    <definedName name="ACID_STIM" localSheetId="5">[7]Schedule!#REF!</definedName>
    <definedName name="ACID_STIM">[6]Schedule!#REF!</definedName>
    <definedName name="b" localSheetId="5" hidden="1">#REF!</definedName>
    <definedName name="b" hidden="1">#REF!</definedName>
    <definedName name="BDFile" localSheetId="5">#REF!</definedName>
    <definedName name="BDFile">#REF!</definedName>
    <definedName name="bhr" localSheetId="5">#REF!</definedName>
    <definedName name="bhr">#REF!</definedName>
    <definedName name="BHRR" localSheetId="5">#REF!</definedName>
    <definedName name="BHRR">#REF!</definedName>
    <definedName name="BlFl" localSheetId="5">#REF!</definedName>
    <definedName name="BlFl">#REF!</definedName>
    <definedName name="CC____CWS_OPN_SUPTs_MKM_Resv_Engs." localSheetId="14">[8]WSPLAN!#REF!</definedName>
    <definedName name="CC____CWS_OPN_SUPTs_MKM_Resv_Engs." localSheetId="5">[9]WSPLAN!#REF!</definedName>
    <definedName name="CC____CWS_OPN_SUPTs_MKM_Resv_Engs.">[8]WSPLAN!#REF!</definedName>
    <definedName name="CD" localSheetId="5">#REF!</definedName>
    <definedName name="CD">#REF!</definedName>
    <definedName name="Choice">[11]Lists!$A$1:$A$3</definedName>
    <definedName name="City" localSheetId="5">#REF!</definedName>
    <definedName name="City">#REF!</definedName>
    <definedName name="Cmt_Design">[5]CMT!$O$8:$AC$151</definedName>
    <definedName name="conical" localSheetId="5">#REF!</definedName>
    <definedName name="conical">#REF!</definedName>
    <definedName name="Coupls" localSheetId="5">#REF!</definedName>
    <definedName name="Coupls">#REF!</definedName>
    <definedName name="Credit" localSheetId="5">#REF!</definedName>
    <definedName name="Credit">#REF!</definedName>
    <definedName name="Credit_Check" localSheetId="5">#REF!</definedName>
    <definedName name="Credit_Check">#REF!</definedName>
    <definedName name="d" localSheetId="5">'[1]Run Sheet'!#REF!</definedName>
    <definedName name="d">'[1]Run Sheet'!#REF!</definedName>
    <definedName name="Date" localSheetId="5">#REF!</definedName>
    <definedName name="Date">#REF!</definedName>
    <definedName name="Delay" localSheetId="5">#REF!</definedName>
    <definedName name="Delay">#REF!</definedName>
    <definedName name="DelayDual1" localSheetId="5">#REF!</definedName>
    <definedName name="DelayDual1">#REF!</definedName>
    <definedName name="DelayDual2" localSheetId="5">#REF!</definedName>
    <definedName name="DelayDual2">#REF!</definedName>
    <definedName name="draw_blanks" localSheetId="5">SOE!draw_blanks</definedName>
    <definedName name="draw_blanks">[0]!draw_blanks</definedName>
    <definedName name="draw_linerfirst" localSheetId="5">SOE!draw_linerfirst</definedName>
    <definedName name="draw_linerfirst">[0]!draw_linerfirst</definedName>
    <definedName name="draw_linersecond" localSheetId="5">SOE!draw_linersecond</definedName>
    <definedName name="draw_linersecond">[0]!draw_linersecond</definedName>
    <definedName name="draw_miscellaneous" localSheetId="5">SOE!draw_miscellaneous</definedName>
    <definedName name="draw_miscellaneous">[0]!draw_miscellaneous</definedName>
    <definedName name="draw_productionfirst" localSheetId="5">SOE!draw_productionfirst</definedName>
    <definedName name="draw_productionfirst">[0]!draw_productionfirst</definedName>
    <definedName name="draw_productionsecond" localSheetId="5">SOE!draw_productionsecond</definedName>
    <definedName name="draw_productionsecond">[0]!draw_productionsecond</definedName>
    <definedName name="draw_quantum" localSheetId="5">SOE!draw_quantum</definedName>
    <definedName name="draw_quantum">[0]!draw_quantum</definedName>
    <definedName name="draw_screens" localSheetId="5">SOE!draw_screens</definedName>
    <definedName name="draw_screens">[0]!draw_screens</definedName>
    <definedName name="draw_shearsubs" localSheetId="5">SOE!draw_shearsubs</definedName>
    <definedName name="draw_shearsubs">[0]!draw_shearsubs</definedName>
    <definedName name="draw_sump" localSheetId="5">SOE!draw_sump</definedName>
    <definedName name="draw_sump">[0]!draw_sump</definedName>
    <definedName name="drawblanks" localSheetId="5">SOE!drawblanks</definedName>
    <definedName name="drawblanks">[0]!drawblanks</definedName>
    <definedName name="drawlinerfirst" localSheetId="5">SOE!drawlinerfirst</definedName>
    <definedName name="drawlinerfirst">[0]!drawlinerfirst</definedName>
    <definedName name="drawlinersecond" localSheetId="5">SOE!drawlinersecond</definedName>
    <definedName name="drawlinersecond">[0]!drawlinersecond</definedName>
    <definedName name="drawmiscellaneous" localSheetId="5">SOE!drawmiscellaneous</definedName>
    <definedName name="drawmiscellaneous">[0]!drawmiscellaneous</definedName>
    <definedName name="drawproductionfirst" localSheetId="5">SOE!drawproductionfirst</definedName>
    <definedName name="drawproductionfirst">[0]!drawproductionfirst</definedName>
    <definedName name="drawproductionsecond" localSheetId="5">SOE!drawproductionsecond</definedName>
    <definedName name="drawproductionsecond">[0]!drawproductionsecond</definedName>
    <definedName name="drawquantum" localSheetId="5">SOE!drawquantum</definedName>
    <definedName name="drawquantum">[0]!drawquantum</definedName>
    <definedName name="drawscreens" localSheetId="5">SOE!drawscreens</definedName>
    <definedName name="drawscreens">[0]!drawscreens</definedName>
    <definedName name="drawshearsubs" localSheetId="5">SOE!drawshearsubs</definedName>
    <definedName name="drawshearsubs">[0]!drawshearsubs</definedName>
    <definedName name="drawsump" localSheetId="5">SOE!drawsump</definedName>
    <definedName name="drawsump">[0]!drawsump</definedName>
    <definedName name="DualTally" localSheetId="5">#REF!</definedName>
    <definedName name="DualTally">#REF!</definedName>
    <definedName name="E" localSheetId="5">#REF!</definedName>
    <definedName name="e">[6]Schedule!#REF!</definedName>
    <definedName name="efzaufi">#REF!</definedName>
    <definedName name="Elast" localSheetId="5">#REF!</definedName>
    <definedName name="Elast">#REF!</definedName>
    <definedName name="Elast2" localSheetId="5">#REF!</definedName>
    <definedName name="Elast2">#REF!</definedName>
    <definedName name="Elastomer_Material" localSheetId="5">#REF!</definedName>
    <definedName name="Elastomer_Material">#REF!</definedName>
    <definedName name="EST._DAYS" localSheetId="14">[8]WSPLAN!#REF!</definedName>
    <definedName name="EST._DAYS" localSheetId="5">[9]WSPLAN!#REF!</definedName>
    <definedName name="EST._DAYS">[8]WSPLAN!#REF!</definedName>
    <definedName name="Extra" localSheetId="5">#REF!</definedName>
    <definedName name="Extra">#REF!</definedName>
    <definedName name="f" localSheetId="5">#REF!,#REF!</definedName>
    <definedName name="f">#REF!,#REF!</definedName>
    <definedName name="FROM___HSHASSA__Ext_4481" localSheetId="14">[8]WSPLAN!#REF!</definedName>
    <definedName name="FROM___HSHASSA__Ext_4481" localSheetId="5">[9]WSPLAN!#REF!</definedName>
    <definedName name="FROM___HSHASSA__Ext_4481">[8]WSPLAN!#REF!</definedName>
    <definedName name="GaugeData_1" localSheetId="8" hidden="1">'Gradient Survey'!#REF!</definedName>
    <definedName name="gdsg" hidden="1">[4]Run!$C$16:$C$512</definedName>
    <definedName name="GudCont" localSheetId="5">#REF!</definedName>
    <definedName name="GudCont">#REF!</definedName>
    <definedName name="h">[12]Tally!$A$5:$H$1064</definedName>
    <definedName name="hgh" hidden="1">[10]Run!$D$15:$D$512</definedName>
    <definedName name="HWU_CWR" localSheetId="14">[8]WSPLAN!#REF!</definedName>
    <definedName name="HWU_CWR" localSheetId="5">[9]WSPLAN!#REF!</definedName>
    <definedName name="HWU_CWR">[8]WSPLAN!#REF!</definedName>
    <definedName name="I" localSheetId="5">#REF!</definedName>
    <definedName name="I">#REF!</definedName>
    <definedName name="J" localSheetId="5" hidden="1">#REF!</definedName>
    <definedName name="J" hidden="1">#REF!</definedName>
    <definedName name="JOYCE" localSheetId="5" hidden="1">#REF!</definedName>
    <definedName name="JOYCE" hidden="1">#REF!</definedName>
    <definedName name="k" localSheetId="5" hidden="1">#REF!</definedName>
    <definedName name="k" hidden="1">#REF!</definedName>
    <definedName name="K_1" localSheetId="5">#REF!</definedName>
    <definedName name="K_1">#REF!</definedName>
    <definedName name="K_2" localSheetId="5">#REF!</definedName>
    <definedName name="K_2">#REF!</definedName>
    <definedName name="K_Dual" localSheetId="5">#REF!</definedName>
    <definedName name="K_Dual">#REF!</definedName>
    <definedName name="L" localSheetId="5">#REF!</definedName>
    <definedName name="L">#REF!</definedName>
    <definedName name="LBD_File_Name" localSheetId="5">#REF!</definedName>
    <definedName name="LBD_File_Name">#REF!</definedName>
    <definedName name="Length" localSheetId="5">#REF!</definedName>
    <definedName name="Length">#REF!</definedName>
    <definedName name="lkj" hidden="1">[4]Run!$B$18:$B$512</definedName>
    <definedName name="load" localSheetId="5">'[13]Run Sheet'!#REF!</definedName>
    <definedName name="load">'[13]Run Sheet'!#REF!</definedName>
    <definedName name="Loc" localSheetId="5">#REF!</definedName>
    <definedName name="Loc">#REF!</definedName>
    <definedName name="loudout" hidden="1">[14]Run!$D$15:$D$512</definedName>
    <definedName name="M" localSheetId="5" hidden="1">#REF!</definedName>
    <definedName name="M" hidden="1">#REF!</definedName>
    <definedName name="M_Dual" localSheetId="5">#REF!</definedName>
    <definedName name="M_Dual">#REF!</definedName>
    <definedName name="mark" localSheetId="5">#REF!</definedName>
    <definedName name="mark">#REF!</definedName>
    <definedName name="mark1" localSheetId="14">#REF!</definedName>
    <definedName name="mark1" localSheetId="5">#REF!</definedName>
    <definedName name="mark1">#REF!</definedName>
    <definedName name="mark2" localSheetId="14">#REF!</definedName>
    <definedName name="mark2" localSheetId="5">#REF!</definedName>
    <definedName name="mark2">#REF!</definedName>
    <definedName name="Module1.draw_productionfirst" localSheetId="5">SOE!Module1.draw_productionfirst</definedName>
    <definedName name="Module1.draw_productionfirst">[0]!Module1.draw_productionfirst</definedName>
    <definedName name="Module1.draw_productionsecond" localSheetId="5">SOE!Module1.draw_productionsecond</definedName>
    <definedName name="Module1.draw_productionsecond">[0]!Module1.draw_productionsecond</definedName>
    <definedName name="Module4.drawblanks" localSheetId="5">SOE!Module4.drawblanks</definedName>
    <definedName name="Module4.drawblanks">[0]!Module4.drawblanks</definedName>
    <definedName name="Module4.drawlinerfirst" localSheetId="5">SOE!Module4.drawlinerfirst</definedName>
    <definedName name="Module4.drawlinerfirst">[0]!Module4.drawlinerfirst</definedName>
    <definedName name="Module4.drawlinersecond" localSheetId="5">SOE!Module4.drawlinersecond</definedName>
    <definedName name="Module4.drawlinersecond">[0]!Module4.drawlinersecond</definedName>
    <definedName name="Module4.drawmiscellaneous" localSheetId="5">SOE!Module4.drawmiscellaneous</definedName>
    <definedName name="Module4.drawmiscellaneous">[0]!Module4.drawmiscellaneous</definedName>
    <definedName name="Module4.drawproductionfirst" localSheetId="5">SOE!Module4.drawproductionfirst</definedName>
    <definedName name="Module4.drawproductionfirst">[0]!Module4.drawproductionfirst</definedName>
    <definedName name="Module4.drawproductionsecond" localSheetId="5">SOE!Module4.drawproductionsecond</definedName>
    <definedName name="Module4.drawproductionsecond">[0]!Module4.drawproductionsecond</definedName>
    <definedName name="Module4.drawquantum" localSheetId="5">SOE!Module4.drawquantum</definedName>
    <definedName name="Module4.drawquantum">[0]!Module4.drawquantum</definedName>
    <definedName name="Module4.drawscreens" localSheetId="5">SOE!Module4.drawscreens</definedName>
    <definedName name="Module4.drawscreens">[0]!Module4.drawscreens</definedName>
    <definedName name="Module4.drawshearsubs" localSheetId="5">SOE!Module4.drawshearsubs</definedName>
    <definedName name="Module4.drawshearsubs">[0]!Module4.drawshearsubs</definedName>
    <definedName name="Module4.drawsump" localSheetId="5">SOE!Module4.drawsump</definedName>
    <definedName name="Module4.drawsump">[0]!Module4.drawsump</definedName>
    <definedName name="Module4.textfive" localSheetId="5">SOE!Module4.textfive</definedName>
    <definedName name="Module4.textfive">[0]!Module4.textfive</definedName>
    <definedName name="Module4.textfivehalf" localSheetId="5">SOE!Module4.textfivehalf</definedName>
    <definedName name="Module4.textfivehalf">[0]!Module4.textfivehalf</definedName>
    <definedName name="Module4.textninefiveeightfourfirst" localSheetId="5">SOE!Module4.textninefiveeightfourfirst</definedName>
    <definedName name="Module4.textninefiveeightfourfirst">[0]!Module4.textninefiveeightfourfirst</definedName>
    <definedName name="Module4.textninefiveeightfoursecond" localSheetId="5">SOE!Module4.textninefiveeightfoursecond</definedName>
    <definedName name="Module4.textninefiveeightfoursecond">[0]!Module4.textninefiveeightfoursecond</definedName>
    <definedName name="Module4.textninefiveeightsixfirst" localSheetId="5">SOE!Module4.textninefiveeightsixfirst</definedName>
    <definedName name="Module4.textninefiveeightsixfirst">[0]!Module4.textninefiveeightsixfirst</definedName>
    <definedName name="Module4.textninefiveeightsixsecond" localSheetId="5">SOE!Module4.textninefiveeightsixsecond</definedName>
    <definedName name="Module4.textninefiveeightsixsecond">[0]!Module4.textninefiveeightsixsecond</definedName>
    <definedName name="Module4.textsevenfiveeightfour" localSheetId="5">SOE!Module4.textsevenfiveeightfour</definedName>
    <definedName name="Module4.textsevenfiveeightfour">[0]!Module4.textsevenfiveeightfour</definedName>
    <definedName name="Module4.textsevenfiveeightthree" localSheetId="5">SOE!Module4.textsevenfiveeightthree</definedName>
    <definedName name="Module4.textsevenfiveeightthree">[0]!Module4.textsevenfiveeightthree</definedName>
    <definedName name="Module4.textsevenfour" localSheetId="5">SOE!Module4.textsevenfour</definedName>
    <definedName name="Module4.textsevenfour">[0]!Module4.textsevenfour</definedName>
    <definedName name="Module4.textseventhree" localSheetId="5">SOE!Module4.textseventhree</definedName>
    <definedName name="Module4.textseventhree">[0]!Module4.textseventhree</definedName>
    <definedName name="MOE" localSheetId="5">#REF!</definedName>
    <definedName name="MOE">#REF!</definedName>
    <definedName name="Nipples" localSheetId="5">#REF!</definedName>
    <definedName name="Nipples">#REF!</definedName>
    <definedName name="No" localSheetId="5">#REF!</definedName>
    <definedName name="No">#REF!</definedName>
    <definedName name="NO._OF_JOBS" localSheetId="14">[8]WSPLAN!#REF!</definedName>
    <definedName name="NO._OF_JOBS" localSheetId="5">[9]WSPLAN!#REF!</definedName>
    <definedName name="NO._OF_JOBS">[8]WSPLAN!#REF!</definedName>
    <definedName name="NosOfTubing" localSheetId="5">#REF!</definedName>
    <definedName name="NosOfTubing">#REF!</definedName>
    <definedName name="O">'[15]Report Long(Esso)'!$E$4</definedName>
    <definedName name="ok" localSheetId="5">#REF!</definedName>
    <definedName name="ok">#REF!</definedName>
    <definedName name="Parts" localSheetId="5">#REF!</definedName>
    <definedName name="Parts">#REF!</definedName>
    <definedName name="Paul" localSheetId="5">'[16]Run Sheet'!#REF!</definedName>
    <definedName name="Paul">'[16]Run Sheet'!#REF!</definedName>
    <definedName name="pick_5_system" localSheetId="5">SOE!pick_5_system</definedName>
    <definedName name="pick_5_system">[0]!pick_5_system</definedName>
    <definedName name="pick_512_system" localSheetId="5">SOE!pick_512_system</definedName>
    <definedName name="pick_512_system">[0]!pick_512_system</definedName>
    <definedName name="pick_758x314_system" localSheetId="5">SOE!pick_758x314_system</definedName>
    <definedName name="pick_758x314_system">[0]!pick_758x314_system</definedName>
    <definedName name="pick_758x4_system" localSheetId="5">SOE!pick_758x4_system</definedName>
    <definedName name="pick_758x4_system">[0]!pick_758x4_system</definedName>
    <definedName name="pick_7x314_system" localSheetId="5">SOE!pick_7x314_system</definedName>
    <definedName name="pick_7x314_system">[0]!pick_7x314_system</definedName>
    <definedName name="pick_7x4_system" localSheetId="5">SOE!pick_7x4_system</definedName>
    <definedName name="pick_7x4_system">[0]!pick_7x4_system</definedName>
    <definedName name="pick_blanks" localSheetId="5">SOE!pick_blanks</definedName>
    <definedName name="pick_blanks">[0]!pick_blanks</definedName>
    <definedName name="pick_liner" localSheetId="5">SOE!pick_liner</definedName>
    <definedName name="pick_liner">[0]!pick_liner</definedName>
    <definedName name="pick_liner2" localSheetId="5">SOE!pick_liner2</definedName>
    <definedName name="pick_liner2">[0]!pick_liner2</definedName>
    <definedName name="pick_miscellaneous" localSheetId="5">SOE!pick_miscellaneous</definedName>
    <definedName name="pick_miscellaneous">[0]!pick_miscellaneous</definedName>
    <definedName name="pick_quantum" localSheetId="5">SOE!pick_quantum</definedName>
    <definedName name="pick_quantum">[0]!pick_quantum</definedName>
    <definedName name="pick_screens" localSheetId="5">SOE!pick_screens</definedName>
    <definedName name="pick_screens">[0]!pick_screens</definedName>
    <definedName name="pick_shearsubs" localSheetId="5">SOE!pick_shearsubs</definedName>
    <definedName name="pick_shearsubs">[0]!pick_shearsubs</definedName>
    <definedName name="pick_sump" localSheetId="5">SOE!pick_sump</definedName>
    <definedName name="pick_sump">[0]!pick_sump</definedName>
    <definedName name="pick1_958x475_system" localSheetId="5">SOE!pick1_958x475_system</definedName>
    <definedName name="pick1_958x475_system">[0]!pick1_958x475_system</definedName>
    <definedName name="pick1_958x6_system" localSheetId="5">SOE!pick1_958x6_system</definedName>
    <definedName name="pick1_958x6_system">[0]!pick1_958x6_system</definedName>
    <definedName name="pick1_production" localSheetId="5">SOE!pick1_production</definedName>
    <definedName name="pick1_production">[0]!pick1_production</definedName>
    <definedName name="pick2_958x475_system" localSheetId="5">SOE!pick2_958x475_system</definedName>
    <definedName name="pick2_958x475_system">[0]!pick2_958x475_system</definedName>
    <definedName name="pick2_958x6_system" localSheetId="5">SOE!pick2_958x6_system</definedName>
    <definedName name="pick2_958x6_system">[0]!pick2_958x6_system</definedName>
    <definedName name="pick2_production" localSheetId="5">SOE!pick2_production</definedName>
    <definedName name="pick2_production">[0]!pick2_production</definedName>
    <definedName name="Pkrs" localSheetId="5">#REF!</definedName>
    <definedName name="Pkrs">#REF!</definedName>
    <definedName name="Pressure" localSheetId="5">#REF!</definedName>
    <definedName name="Pressure">#REF!</definedName>
    <definedName name="Pressure_1" localSheetId="5">#REF!</definedName>
    <definedName name="Pressure_1">#REF!</definedName>
    <definedName name="Pressure_2" localSheetId="5">#REF!</definedName>
    <definedName name="Pressure_2">#REF!</definedName>
    <definedName name="_xlnm.Print_Area" localSheetId="2">'Cover Page'!$A$1:$P$52</definedName>
    <definedName name="_xlnm.Print_Area" localSheetId="15">DOR!$A$1:$M$70</definedName>
    <definedName name="_xlnm.Print_Area" localSheetId="12">'Finding &amp; Conclusion'!$A$1:$H$27</definedName>
    <definedName name="_xlnm.Print_Area" localSheetId="7">'Gradient Stop'!$B$1:$J$45</definedName>
    <definedName name="_xlnm.Print_Area" localSheetId="8">'Gradient Survey'!$B$1:$J$40</definedName>
    <definedName name="_xlnm.Print_Area" localSheetId="10">'Interpretation '!$B$2:$P$61</definedName>
    <definedName name="_xlnm.Print_Area" localSheetId="16">'Pressure Monitor'!$A$1:$G$32</definedName>
    <definedName name="_xlnm.Print_Area" localSheetId="14">'Result Graph Bottom Gauge'!$A$1:$J$28</definedName>
    <definedName name="_xlnm.Print_Area" localSheetId="13">'Result Graph Top Gauge'!$A$1:$J$28</definedName>
    <definedName name="_xlnm.Print_Area" localSheetId="4">Schematic!$A$1:$L$59</definedName>
    <definedName name="_xlnm.Print_Area" localSheetId="5">SOE!$A$3:$P$66</definedName>
    <definedName name="_xlnm.Print_Area" localSheetId="3">'Table of Content'!$A$1:$G$39</definedName>
    <definedName name="_xlnm.Print_Area" localSheetId="9">TVD!$C$1:$I$35</definedName>
    <definedName name="_xlnm.Print_Area">#REF!</definedName>
    <definedName name="Print_Area_MI" localSheetId="5">#REF!</definedName>
    <definedName name="Print_Area_MI">#REF!</definedName>
    <definedName name="_xlnm.Print_Titles">'[17]CWR Rate'!$C$1:$E$65536,'[17]CWR Rate'!$A$2:$IV$5</definedName>
    <definedName name="Processor" localSheetId="5">#REF!</definedName>
    <definedName name="Processor">#REF!</definedName>
    <definedName name="Pups" localSheetId="5">#REF!</definedName>
    <definedName name="Pups">#REF!</definedName>
    <definedName name="q">'[18]Report Long(Esso)'!$E$2</definedName>
    <definedName name="REPORT3" localSheetId="5">'[1]Run Sheet'!#REF!</definedName>
    <definedName name="REPORT3">'[1]Run Sheet'!#REF!</definedName>
    <definedName name="Rig">'[18]Report Long(Esso)'!$E$4</definedName>
    <definedName name="Rig_name" localSheetId="5">#REF!</definedName>
    <definedName name="Rig_name">#REF!</definedName>
    <definedName name="Rigname" localSheetId="5">#REF!</definedName>
    <definedName name="Rigname">#REF!</definedName>
    <definedName name="RthLth" localSheetId="5">#REF!</definedName>
    <definedName name="RthLth">#REF!</definedName>
    <definedName name="S" localSheetId="5">'[1]Run Sheet'!#REF!</definedName>
    <definedName name="S">'[1]Run Sheet'!#REF!</definedName>
    <definedName name="Sap_1" localSheetId="5">#REF!</definedName>
    <definedName name="Sap_1">#REF!</definedName>
    <definedName name="Sap_2" localSheetId="5">#REF!</definedName>
    <definedName name="Sap_2">#REF!</definedName>
    <definedName name="Sap_3" localSheetId="5">#REF!</definedName>
    <definedName name="Sap_3">#REF!</definedName>
    <definedName name="Sap_4" localSheetId="5">#REF!</definedName>
    <definedName name="Sap_4">#REF!</definedName>
    <definedName name="SBE" localSheetId="5">#REF!</definedName>
    <definedName name="SBE">#REF!</definedName>
    <definedName name="Seals" localSheetId="5">#REF!</definedName>
    <definedName name="Seals">#REF!</definedName>
    <definedName name="selva" localSheetId="5">#REF!</definedName>
    <definedName name="selva">#REF!</definedName>
    <definedName name="solver_adj" localSheetId="1" hidden="1">Input!$Q$40:$Q$41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Input!$P$40</definedName>
    <definedName name="solver_lhs2" localSheetId="1" hidden="1">Input!$Q$40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Input!$V$42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hs1" localSheetId="1" hidden="1">Input!$P$41</definedName>
    <definedName name="solver_rhs2" localSheetId="1" hidden="1">Input!$Q$41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</definedName>
    <definedName name="solver_ver" localSheetId="1" hidden="1">3</definedName>
    <definedName name="SPM" localSheetId="5">#REF!</definedName>
    <definedName name="SPM">#REF!</definedName>
    <definedName name="SSDHGR" localSheetId="5">#REF!</definedName>
    <definedName name="SSDHGR">#REF!</definedName>
    <definedName name="SSSV" localSheetId="5">#REF!</definedName>
    <definedName name="SSSV">#REF!</definedName>
    <definedName name="T" localSheetId="5">#REF!</definedName>
    <definedName name="T">#REF!</definedName>
    <definedName name="T_Dual" localSheetId="5">#REF!</definedName>
    <definedName name="T_Dual">#REF!</definedName>
    <definedName name="TA_s" localSheetId="5">#REF!</definedName>
    <definedName name="TA_s">#REF!</definedName>
    <definedName name="Tally" localSheetId="5">#REF!</definedName>
    <definedName name="Tally">#REF!</definedName>
    <definedName name="tally1">[19]Tally!$A$5:$H$1158</definedName>
    <definedName name="tallyc" localSheetId="5">'[2]Run Sheet'!#REF!</definedName>
    <definedName name="tallyc">'[2]Run Sheet'!#REF!</definedName>
    <definedName name="tallyibb">[20]Tally!$A$4:$K$1003</definedName>
    <definedName name="Tbg" localSheetId="5">#REF!</definedName>
    <definedName name="Tbg">#REF!</definedName>
    <definedName name="TELY" localSheetId="5">#REF!</definedName>
    <definedName name="TELY">#REF!</definedName>
    <definedName name="Temperature" localSheetId="5">#REF!</definedName>
    <definedName name="Temperature">#REF!</definedName>
    <definedName name="TENDER">'[18]Report Long(Esso)'!$E$4</definedName>
    <definedName name="text_five" localSheetId="5">SOE!text_five</definedName>
    <definedName name="text_five">[0]!text_five</definedName>
    <definedName name="text_fivehalf" localSheetId="5">SOE!text_fivehalf</definedName>
    <definedName name="text_fivehalf">[0]!text_fivehalf</definedName>
    <definedName name="text_ninefiveeightfourfirst" localSheetId="5">SOE!text_ninefiveeightfourfirst</definedName>
    <definedName name="text_ninefiveeightfourfirst">[0]!text_ninefiveeightfourfirst</definedName>
    <definedName name="text_ninefiveeightfoursecond" localSheetId="5">SOE!text_ninefiveeightfoursecond</definedName>
    <definedName name="text_ninefiveeightfoursecond">[0]!text_ninefiveeightfoursecond</definedName>
    <definedName name="text_ninefiveeightsixfirst" localSheetId="5">SOE!text_ninefiveeightsixfirst</definedName>
    <definedName name="text_ninefiveeightsixfirst">[0]!text_ninefiveeightsixfirst</definedName>
    <definedName name="text_ninefiveeightsixsecond" localSheetId="5">SOE!text_ninefiveeightsixsecond</definedName>
    <definedName name="text_ninefiveeightsixsecond">[0]!text_ninefiveeightsixsecond</definedName>
    <definedName name="text_sevenfiveeightfour" localSheetId="5">SOE!text_sevenfiveeightfour</definedName>
    <definedName name="text_sevenfiveeightfour">[0]!text_sevenfiveeightfour</definedName>
    <definedName name="text_sevenfiveeightthree" localSheetId="5">SOE!text_sevenfiveeightthree</definedName>
    <definedName name="text_sevenfiveeightthree">[0]!text_sevenfiveeightthree</definedName>
    <definedName name="text_sevenfour" localSheetId="5">SOE!text_sevenfour</definedName>
    <definedName name="text_sevenfour">[0]!text_sevenfour</definedName>
    <definedName name="text_seventhree" localSheetId="5">SOE!text_seventhree</definedName>
    <definedName name="text_seventhree">[0]!text_seventhree</definedName>
    <definedName name="textfive" localSheetId="5">SOE!textfive</definedName>
    <definedName name="textfive">[0]!textfive</definedName>
    <definedName name="textfivehalf" localSheetId="5">SOE!textfivehalf</definedName>
    <definedName name="textfivehalf">[0]!textfivehalf</definedName>
    <definedName name="textninefiveeightfourfirst" localSheetId="5">SOE!textninefiveeightfourfirst</definedName>
    <definedName name="textninefiveeightfourfirst">[0]!textninefiveeightfourfirst</definedName>
    <definedName name="textninefiveeightfoursecond" localSheetId="5">SOE!textninefiveeightfoursecond</definedName>
    <definedName name="textninefiveeightfoursecond">[0]!textninefiveeightfoursecond</definedName>
    <definedName name="textninefiveeightsixfirst" localSheetId="5">SOE!textninefiveeightsixfirst</definedName>
    <definedName name="textninefiveeightsixfirst">[0]!textninefiveeightsixfirst</definedName>
    <definedName name="textninefiveeightsixsecond" localSheetId="5">SOE!textninefiveeightsixsecond</definedName>
    <definedName name="textninefiveeightsixsecond">[0]!textninefiveeightsixsecond</definedName>
    <definedName name="textsevenfiveeightfour" localSheetId="5">SOE!textsevenfiveeightfour</definedName>
    <definedName name="textsevenfiveeightfour">[0]!textsevenfiveeightfour</definedName>
    <definedName name="textsevenfiveeightthree" localSheetId="5">SOE!textsevenfiveeightthree</definedName>
    <definedName name="textsevenfiveeightthree">[0]!textsevenfiveeightthree</definedName>
    <definedName name="textsevenfour" localSheetId="5">SOE!textsevenfour</definedName>
    <definedName name="textsevenfour">[0]!textsevenfour</definedName>
    <definedName name="textseventhree" localSheetId="5">SOE!textseventhree</definedName>
    <definedName name="textseventhree">[0]!textseventhree</definedName>
    <definedName name="Time_1" localSheetId="5">#REF!</definedName>
    <definedName name="Time_1">#REF!</definedName>
    <definedName name="Time_1__Time_2" localSheetId="5">'[21]K Factor'!#REF!</definedName>
    <definedName name="Time_1__Time_2">'[21]K Factor'!#REF!</definedName>
    <definedName name="Time_2" localSheetId="5">#REF!</definedName>
    <definedName name="Time_2">#REF!</definedName>
    <definedName name="TO____DCL_CHM_LH_RWJ_RMT_MW_GCL_Asokan_WO_Engrs." localSheetId="14">[8]WSPLAN!#REF!</definedName>
    <definedName name="TO____DCL_CHM_LH_RWJ_RMT_MW_GCL_Asokan_WO_Engrs." localSheetId="5">[9]WSPLAN!#REF!</definedName>
    <definedName name="TO____DCL_CHM_LH_RWJ_RMT_MW_GCL_Asokan_WO_Engrs.">[8]WSPLAN!#REF!</definedName>
    <definedName name="Tubing">[22]Tubing!$B$7:$I$142</definedName>
    <definedName name="TubingLength" localSheetId="5">#REF!</definedName>
    <definedName name="TubingLength">#REF!</definedName>
    <definedName name="U">[23]Lists!$A$1:$A$3</definedName>
    <definedName name="vbcode.draw_blanks" localSheetId="5">SOE!vbcode.draw_blanks</definedName>
    <definedName name="vbcode.draw_blanks">[0]!vbcode.draw_blanks</definedName>
    <definedName name="vbcode.draw_linerfirst" localSheetId="5">SOE!vbcode.draw_linerfirst</definedName>
    <definedName name="vbcode.draw_linerfirst">[0]!vbcode.draw_linerfirst</definedName>
    <definedName name="vbcode.draw_linersecond" localSheetId="5">SOE!vbcode.draw_linersecond</definedName>
    <definedName name="vbcode.draw_linersecond">[0]!vbcode.draw_linersecond</definedName>
    <definedName name="vbcode.draw_miscellaneous" localSheetId="5">SOE!vbcode.draw_miscellaneous</definedName>
    <definedName name="vbcode.draw_miscellaneous">[0]!vbcode.draw_miscellaneous</definedName>
    <definedName name="vbcode.draw_productionfirst" localSheetId="5">SOE!vbcode.draw_productionfirst</definedName>
    <definedName name="vbcode.draw_productionfirst">[0]!vbcode.draw_productionfirst</definedName>
    <definedName name="vbcode.draw_productionsecond" localSheetId="5">SOE!vbcode.draw_productionsecond</definedName>
    <definedName name="vbcode.draw_productionsecond">[0]!vbcode.draw_productionsecond</definedName>
    <definedName name="vbcode.draw_quantum" localSheetId="5">SOE!vbcode.draw_quantum</definedName>
    <definedName name="vbcode.draw_quantum">[0]!vbcode.draw_quantum</definedName>
    <definedName name="vbcode.draw_screens" localSheetId="5">SOE!vbcode.draw_screens</definedName>
    <definedName name="vbcode.draw_screens">[0]!vbcode.draw_screens</definedName>
    <definedName name="vbcode.draw_shearsubs" localSheetId="5">SOE!vbcode.draw_shearsubs</definedName>
    <definedName name="vbcode.draw_shearsubs">[0]!vbcode.draw_shearsubs</definedName>
    <definedName name="vbcode.draw_sump" localSheetId="5">SOE!vbcode.draw_sump</definedName>
    <definedName name="vbcode.draw_sump">[0]!vbcode.draw_sump</definedName>
    <definedName name="vbcode.text_five" localSheetId="5">SOE!vbcode.text_five</definedName>
    <definedName name="vbcode.text_five">[0]!vbcode.text_five</definedName>
    <definedName name="vbcode.text_fivehalf" localSheetId="5">SOE!vbcode.text_fivehalf</definedName>
    <definedName name="vbcode.text_fivehalf">[0]!vbcode.text_fivehalf</definedName>
    <definedName name="vbcode.text_ninefiveeightfourfirst" localSheetId="5">SOE!vbcode.text_ninefiveeightfourfirst</definedName>
    <definedName name="vbcode.text_ninefiveeightfourfirst">[0]!vbcode.text_ninefiveeightfourfirst</definedName>
    <definedName name="vbcode.text_ninefiveeightfoursecond" localSheetId="5">SOE!vbcode.text_ninefiveeightfoursecond</definedName>
    <definedName name="vbcode.text_ninefiveeightfoursecond">[0]!vbcode.text_ninefiveeightfoursecond</definedName>
    <definedName name="vbcode.text_ninefiveeightsixfirst" localSheetId="5">SOE!vbcode.text_ninefiveeightsixfirst</definedName>
    <definedName name="vbcode.text_ninefiveeightsixfirst">[0]!vbcode.text_ninefiveeightsixfirst</definedName>
    <definedName name="vbcode.text_ninefiveeightsixsecond" localSheetId="5">SOE!vbcode.text_ninefiveeightsixsecond</definedName>
    <definedName name="vbcode.text_ninefiveeightsixsecond">[0]!vbcode.text_ninefiveeightsixsecond</definedName>
    <definedName name="vbcode.text_sevenfiveeightfour" localSheetId="5">SOE!vbcode.text_sevenfiveeightfour</definedName>
    <definedName name="vbcode.text_sevenfiveeightfour">[0]!vbcode.text_sevenfiveeightfour</definedName>
    <definedName name="vbcode.text_sevenfiveeightthree" localSheetId="5">SOE!vbcode.text_sevenfiveeightthree</definedName>
    <definedName name="vbcode.text_sevenfiveeightthree">[0]!vbcode.text_sevenfiveeightthree</definedName>
    <definedName name="vbcode.text_sevenfour" localSheetId="5">SOE!vbcode.text_sevenfour</definedName>
    <definedName name="vbcode.text_sevenfour">[0]!vbcode.text_sevenfour</definedName>
    <definedName name="vbcode.text_seventhree" localSheetId="5">SOE!vbcode.text_seventhree</definedName>
    <definedName name="vbcode.text_seventhree">[0]!vbcode.text_seventhree</definedName>
    <definedName name="Viton" localSheetId="5">#REF!</definedName>
    <definedName name="Viton">#REF!</definedName>
    <definedName name="Well_name" localSheetId="5">#REF!</definedName>
    <definedName name="Well_name">#REF!</definedName>
    <definedName name="Wellname" localSheetId="5">#REF!</definedName>
    <definedName name="Wellname">#REF!</definedName>
    <definedName name="WellNo">'[18]Report Long(Esso)'!$E$2</definedName>
    <definedName name="WO_DESCRIPTION" localSheetId="14">[8]WSPLAN!#REF!</definedName>
    <definedName name="WO_DESCRIPTION" localSheetId="5">[9]WSPLAN!#REF!</definedName>
    <definedName name="WO_DESCRIPTION">[8]WSPLAN!#REF!</definedName>
    <definedName name="ws2h94" localSheetId="14">[8]WSPLAN!#REF!</definedName>
    <definedName name="ws2h94" localSheetId="5">[9]WSPLAN!#REF!</definedName>
    <definedName name="ws2h94">[8]WSPLAN!#REF!</definedName>
    <definedName name="X" localSheetId="5">#REF!</definedName>
    <definedName name="X">#REF!</definedName>
    <definedName name="XO" localSheetId="5">#REF!</definedName>
    <definedName name="XO">#REF!</definedName>
    <definedName name="Y" localSheetId="5">'[24]#REF'!#REF!</definedName>
    <definedName name="Y">'[24]#REF'!#REF!</definedName>
    <definedName name="yu">[8]WSPLAN!#REF!</definedName>
    <definedName name="Z" localSheetId="5">#REF!</definedName>
    <definedName name="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4" i="7" l="1"/>
  <c r="C42" i="7"/>
  <c r="D3" i="40" l="1"/>
  <c r="D2" i="40"/>
  <c r="P40" i="53" l="1"/>
  <c r="P41" i="53"/>
  <c r="P38" i="4"/>
  <c r="O38" i="4"/>
  <c r="L38" i="4"/>
  <c r="K38" i="4"/>
  <c r="B24" i="4"/>
  <c r="F24" i="4"/>
  <c r="G24" i="4" s="1"/>
  <c r="I24" i="4"/>
  <c r="J24" i="4"/>
  <c r="M24" i="4"/>
  <c r="N24" i="4"/>
  <c r="B25" i="4"/>
  <c r="F25" i="4"/>
  <c r="I25" i="4"/>
  <c r="J25" i="4"/>
  <c r="M25" i="4"/>
  <c r="N25" i="4"/>
  <c r="B26" i="4"/>
  <c r="F26" i="4"/>
  <c r="G26" i="4" s="1"/>
  <c r="I26" i="4"/>
  <c r="J26" i="4"/>
  <c r="M26" i="4"/>
  <c r="N26" i="4"/>
  <c r="B27" i="4"/>
  <c r="F27" i="4"/>
  <c r="G27" i="4" s="1"/>
  <c r="I27" i="4"/>
  <c r="J27" i="4"/>
  <c r="M27" i="4"/>
  <c r="N27" i="4"/>
  <c r="B28" i="4"/>
  <c r="F28" i="4"/>
  <c r="G28" i="4" s="1"/>
  <c r="I28" i="4"/>
  <c r="J28" i="4"/>
  <c r="M28" i="4"/>
  <c r="N28" i="4"/>
  <c r="B29" i="4"/>
  <c r="F29" i="4"/>
  <c r="G29" i="4" s="1"/>
  <c r="I29" i="4"/>
  <c r="J29" i="4"/>
  <c r="M29" i="4"/>
  <c r="N29" i="4"/>
  <c r="B30" i="4"/>
  <c r="F30" i="4"/>
  <c r="G30" i="4"/>
  <c r="I30" i="4"/>
  <c r="J30" i="4"/>
  <c r="M30" i="4"/>
  <c r="N30" i="4"/>
  <c r="B31" i="4"/>
  <c r="F31" i="4"/>
  <c r="G31" i="4" s="1"/>
  <c r="I31" i="4"/>
  <c r="J31" i="4"/>
  <c r="M31" i="4"/>
  <c r="N31" i="4"/>
  <c r="B32" i="4"/>
  <c r="F32" i="4"/>
  <c r="G32" i="4" s="1"/>
  <c r="I32" i="4"/>
  <c r="J32" i="4"/>
  <c r="M32" i="4"/>
  <c r="N32" i="4"/>
  <c r="B33" i="4"/>
  <c r="F33" i="4"/>
  <c r="G33" i="4" s="1"/>
  <c r="I33" i="4"/>
  <c r="J33" i="4"/>
  <c r="M33" i="4"/>
  <c r="N33" i="4"/>
  <c r="B34" i="4"/>
  <c r="F34" i="4"/>
  <c r="G34" i="4"/>
  <c r="I34" i="4"/>
  <c r="J34" i="4"/>
  <c r="M34" i="4"/>
  <c r="N34" i="4"/>
  <c r="B35" i="4"/>
  <c r="F35" i="4"/>
  <c r="G35" i="4" s="1"/>
  <c r="I35" i="4"/>
  <c r="J35" i="4"/>
  <c r="M35" i="4"/>
  <c r="N35" i="4"/>
  <c r="B36" i="4"/>
  <c r="F36" i="4"/>
  <c r="G36" i="4"/>
  <c r="I36" i="4"/>
  <c r="J36" i="4"/>
  <c r="M36" i="4"/>
  <c r="N36" i="4"/>
  <c r="B37" i="4"/>
  <c r="F37" i="4"/>
  <c r="G37" i="4" s="1"/>
  <c r="I37" i="4"/>
  <c r="J37" i="4"/>
  <c r="M37" i="4"/>
  <c r="N37" i="4"/>
  <c r="B38" i="4"/>
  <c r="F38" i="4"/>
  <c r="G38" i="4"/>
  <c r="I38" i="4"/>
  <c r="J38" i="4"/>
  <c r="M38" i="4"/>
  <c r="N38" i="4"/>
  <c r="C13" i="5"/>
  <c r="D13" i="5" a="1"/>
  <c r="D13" i="5" s="1"/>
  <c r="E13" i="5" a="1"/>
  <c r="E13" i="5" s="1"/>
  <c r="G13" i="5" s="1" a="1"/>
  <c r="G13" i="5" s="1"/>
  <c r="I13" i="5"/>
  <c r="C14" i="5"/>
  <c r="D14" i="5" s="1" a="1"/>
  <c r="D14" i="5" s="1"/>
  <c r="F14" i="5" s="1" a="1"/>
  <c r="F14" i="5" s="1"/>
  <c r="I14" i="5"/>
  <c r="C15" i="5"/>
  <c r="D15" i="5" a="1"/>
  <c r="D15" i="5" s="1"/>
  <c r="E15" i="5" a="1"/>
  <c r="E15" i="5" s="1"/>
  <c r="G15" i="5" s="1" a="1"/>
  <c r="G15" i="5" s="1"/>
  <c r="I15" i="5"/>
  <c r="C16" i="5"/>
  <c r="D16" i="5" s="1" a="1"/>
  <c r="D16" i="5" s="1"/>
  <c r="F16" i="5" s="1" a="1"/>
  <c r="F16" i="5" s="1"/>
  <c r="I16" i="5"/>
  <c r="C17" i="5"/>
  <c r="D17" i="5" s="1" a="1"/>
  <c r="D17" i="5" s="1"/>
  <c r="F17" i="5" s="1" a="1"/>
  <c r="F17" i="5" s="1"/>
  <c r="E17" i="5" a="1"/>
  <c r="E17" i="5" s="1"/>
  <c r="G17" i="5" s="1" a="1"/>
  <c r="G17" i="5" s="1"/>
  <c r="I17" i="5"/>
  <c r="C18" i="5"/>
  <c r="D18" i="5" s="1" a="1"/>
  <c r="D18" i="5" s="1"/>
  <c r="F18" i="5" s="1" a="1"/>
  <c r="F18" i="5" s="1"/>
  <c r="I18" i="5"/>
  <c r="C19" i="5"/>
  <c r="D19" i="5" a="1"/>
  <c r="D19" i="5" s="1"/>
  <c r="E19" i="5" a="1"/>
  <c r="E19" i="5" s="1"/>
  <c r="G19" i="5" s="1" a="1"/>
  <c r="G19" i="5" s="1"/>
  <c r="I19" i="5"/>
  <c r="C20" i="5"/>
  <c r="E20" i="5" s="1" a="1"/>
  <c r="E20" i="5" s="1"/>
  <c r="G20" i="5" s="1" a="1"/>
  <c r="G20" i="5" s="1"/>
  <c r="I20" i="5"/>
  <c r="C21" i="5"/>
  <c r="D21" i="5" a="1"/>
  <c r="D21" i="5" s="1"/>
  <c r="E21" i="5" a="1"/>
  <c r="E21" i="5" s="1"/>
  <c r="G21" i="5" s="1" a="1"/>
  <c r="G21" i="5" s="1"/>
  <c r="I21" i="5"/>
  <c r="C22" i="5"/>
  <c r="D22" i="5" s="1" a="1"/>
  <c r="D22" i="5" s="1"/>
  <c r="F22" i="5" s="1" a="1"/>
  <c r="F22" i="5" s="1"/>
  <c r="I22" i="5"/>
  <c r="C23" i="5"/>
  <c r="D23" i="5" a="1"/>
  <c r="D23" i="5" s="1"/>
  <c r="E23" i="5" a="1"/>
  <c r="E23" i="5" s="1"/>
  <c r="G23" i="5" s="1" a="1"/>
  <c r="G23" i="5" s="1"/>
  <c r="I23" i="5"/>
  <c r="C24" i="5"/>
  <c r="D24" i="5" s="1" a="1"/>
  <c r="D24" i="5" s="1"/>
  <c r="F24" i="5" s="1" a="1"/>
  <c r="F24" i="5" s="1"/>
  <c r="I24" i="5"/>
  <c r="C25" i="5"/>
  <c r="D25" i="5" a="1"/>
  <c r="D25" i="5" s="1"/>
  <c r="E25" i="5" a="1"/>
  <c r="E25" i="5" s="1"/>
  <c r="G25" i="5" s="1" a="1"/>
  <c r="G25" i="5" s="1"/>
  <c r="I25" i="5"/>
  <c r="C26" i="5"/>
  <c r="D26" i="5" s="1" a="1"/>
  <c r="D26" i="5" s="1"/>
  <c r="F26" i="5" s="1" a="1"/>
  <c r="F26" i="5" s="1"/>
  <c r="I26" i="5"/>
  <c r="C27" i="5"/>
  <c r="D27" i="5" a="1"/>
  <c r="D27" i="5" s="1"/>
  <c r="E27" i="5" a="1"/>
  <c r="E27" i="5" s="1"/>
  <c r="G27" i="5" s="1" a="1"/>
  <c r="G27" i="5" s="1"/>
  <c r="I27" i="5"/>
  <c r="B16" i="3"/>
  <c r="C16" i="3"/>
  <c r="D16" i="3"/>
  <c r="E16" i="3"/>
  <c r="F16" i="3"/>
  <c r="J16" i="3" s="1"/>
  <c r="G16" i="3"/>
  <c r="I16" i="3" s="1"/>
  <c r="H16" i="3"/>
  <c r="B17" i="3"/>
  <c r="C17" i="3"/>
  <c r="D17" i="3"/>
  <c r="E17" i="3"/>
  <c r="I17" i="3" s="1"/>
  <c r="F17" i="3"/>
  <c r="J17" i="3" s="1"/>
  <c r="G17" i="3"/>
  <c r="H17" i="3"/>
  <c r="B18" i="3"/>
  <c r="C18" i="3"/>
  <c r="D18" i="3"/>
  <c r="E18" i="3"/>
  <c r="I18" i="3" s="1"/>
  <c r="F18" i="3"/>
  <c r="J18" i="3" s="1"/>
  <c r="G18" i="3"/>
  <c r="H18" i="3"/>
  <c r="B19" i="3"/>
  <c r="C19" i="3"/>
  <c r="D19" i="3"/>
  <c r="E19" i="3"/>
  <c r="I19" i="3" s="1"/>
  <c r="F19" i="3"/>
  <c r="J19" i="3" s="1"/>
  <c r="G19" i="3"/>
  <c r="H19" i="3"/>
  <c r="B20" i="3"/>
  <c r="C20" i="3"/>
  <c r="D20" i="3"/>
  <c r="E20" i="3"/>
  <c r="I20" i="3" s="1"/>
  <c r="F20" i="3"/>
  <c r="G20" i="3"/>
  <c r="H20" i="3"/>
  <c r="J20" i="3"/>
  <c r="B21" i="3"/>
  <c r="C21" i="3"/>
  <c r="D21" i="3"/>
  <c r="E21" i="3"/>
  <c r="F21" i="3"/>
  <c r="G21" i="3"/>
  <c r="H21" i="3"/>
  <c r="I21" i="3"/>
  <c r="J21" i="3"/>
  <c r="B22" i="3"/>
  <c r="C22" i="3"/>
  <c r="D22" i="3"/>
  <c r="E22" i="3"/>
  <c r="F22" i="3"/>
  <c r="G22" i="3"/>
  <c r="H22" i="3"/>
  <c r="I22" i="3"/>
  <c r="J22" i="3"/>
  <c r="B23" i="3"/>
  <c r="C23" i="3"/>
  <c r="D23" i="3"/>
  <c r="E23" i="3"/>
  <c r="F23" i="3"/>
  <c r="G23" i="3"/>
  <c r="H23" i="3"/>
  <c r="I23" i="3"/>
  <c r="J23" i="3"/>
  <c r="B24" i="3"/>
  <c r="C24" i="3"/>
  <c r="D24" i="3"/>
  <c r="E24" i="3"/>
  <c r="F24" i="3"/>
  <c r="J24" i="3" s="1"/>
  <c r="G24" i="3"/>
  <c r="H24" i="3"/>
  <c r="I24" i="3"/>
  <c r="B25" i="3"/>
  <c r="C25" i="3"/>
  <c r="D25" i="3"/>
  <c r="E25" i="3"/>
  <c r="I25" i="3" s="1"/>
  <c r="F25" i="3"/>
  <c r="J25" i="3" s="1"/>
  <c r="G25" i="3"/>
  <c r="H25" i="3"/>
  <c r="B26" i="3"/>
  <c r="C26" i="3"/>
  <c r="D26" i="3"/>
  <c r="E26" i="3"/>
  <c r="I26" i="3" s="1"/>
  <c r="F26" i="3"/>
  <c r="J26" i="3" s="1"/>
  <c r="G26" i="3"/>
  <c r="H26" i="3"/>
  <c r="B27" i="3"/>
  <c r="C27" i="3"/>
  <c r="D27" i="3"/>
  <c r="E27" i="3"/>
  <c r="I27" i="3" s="1"/>
  <c r="F27" i="3"/>
  <c r="J27" i="3" s="1"/>
  <c r="G27" i="3"/>
  <c r="H27" i="3"/>
  <c r="B28" i="3"/>
  <c r="C28" i="3"/>
  <c r="D28" i="3"/>
  <c r="E28" i="3"/>
  <c r="I28" i="3" s="1"/>
  <c r="F28" i="3"/>
  <c r="G28" i="3"/>
  <c r="H28" i="3"/>
  <c r="J28" i="3"/>
  <c r="B29" i="3"/>
  <c r="C29" i="3"/>
  <c r="D29" i="3"/>
  <c r="E29" i="3"/>
  <c r="F29" i="3"/>
  <c r="G29" i="3"/>
  <c r="H29" i="3"/>
  <c r="I29" i="3"/>
  <c r="J29" i="3"/>
  <c r="B30" i="3"/>
  <c r="C30" i="3"/>
  <c r="D30" i="3"/>
  <c r="E30" i="3"/>
  <c r="F30" i="3"/>
  <c r="G30" i="3"/>
  <c r="H30" i="3"/>
  <c r="I30" i="3"/>
  <c r="J30" i="3"/>
  <c r="B31" i="3"/>
  <c r="C31" i="3"/>
  <c r="D31" i="3"/>
  <c r="E31" i="3"/>
  <c r="F31" i="3"/>
  <c r="G31" i="3"/>
  <c r="H31" i="3"/>
  <c r="I31" i="3"/>
  <c r="J31" i="3"/>
  <c r="B32" i="3"/>
  <c r="C32" i="3"/>
  <c r="D32" i="3"/>
  <c r="E32" i="3"/>
  <c r="F32" i="3"/>
  <c r="J32" i="3" s="1"/>
  <c r="G32" i="3"/>
  <c r="H32" i="3"/>
  <c r="I32" i="3"/>
  <c r="B33" i="3"/>
  <c r="C33" i="3"/>
  <c r="D33" i="3"/>
  <c r="E33" i="3"/>
  <c r="I33" i="3" s="1"/>
  <c r="F33" i="3"/>
  <c r="J33" i="3" s="1"/>
  <c r="G33" i="3"/>
  <c r="H33" i="3"/>
  <c r="B34" i="3"/>
  <c r="C34" i="3"/>
  <c r="D34" i="3"/>
  <c r="E34" i="3"/>
  <c r="I34" i="3" s="1"/>
  <c r="F34" i="3"/>
  <c r="J34" i="3" s="1"/>
  <c r="G34" i="3"/>
  <c r="H34" i="3"/>
  <c r="B35" i="3"/>
  <c r="C35" i="3"/>
  <c r="D35" i="3"/>
  <c r="E35" i="3"/>
  <c r="I35" i="3" s="1"/>
  <c r="F35" i="3"/>
  <c r="J35" i="3" s="1"/>
  <c r="G35" i="3"/>
  <c r="H35" i="3"/>
  <c r="B36" i="3"/>
  <c r="C36" i="3"/>
  <c r="D36" i="3"/>
  <c r="E36" i="3"/>
  <c r="I36" i="3" s="1"/>
  <c r="F36" i="3"/>
  <c r="G36" i="3"/>
  <c r="H36" i="3"/>
  <c r="J36" i="3"/>
  <c r="B37" i="3"/>
  <c r="C37" i="3"/>
  <c r="D37" i="3"/>
  <c r="E37" i="3"/>
  <c r="F37" i="3"/>
  <c r="G37" i="3"/>
  <c r="H37" i="3"/>
  <c r="I37" i="3"/>
  <c r="J37" i="3"/>
  <c r="B38" i="3"/>
  <c r="C38" i="3"/>
  <c r="D38" i="3"/>
  <c r="E38" i="3"/>
  <c r="F38" i="3"/>
  <c r="G38" i="3"/>
  <c r="H38" i="3"/>
  <c r="I38" i="3"/>
  <c r="J38" i="3"/>
  <c r="B39" i="3"/>
  <c r="C39" i="3"/>
  <c r="D39" i="3"/>
  <c r="E39" i="3"/>
  <c r="F39" i="3"/>
  <c r="G39" i="3"/>
  <c r="H39" i="3"/>
  <c r="I39" i="3"/>
  <c r="J39" i="3"/>
  <c r="B40" i="3"/>
  <c r="C40" i="3"/>
  <c r="D40" i="3"/>
  <c r="E40" i="3"/>
  <c r="F40" i="3"/>
  <c r="J40" i="3" s="1"/>
  <c r="G40" i="3"/>
  <c r="H40" i="3"/>
  <c r="I40" i="3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B23" i="7"/>
  <c r="D23" i="7"/>
  <c r="F23" i="7"/>
  <c r="G23" i="7"/>
  <c r="H23" i="7" s="1"/>
  <c r="J23" i="7"/>
  <c r="B24" i="7"/>
  <c r="D24" i="7"/>
  <c r="F24" i="7"/>
  <c r="G24" i="7"/>
  <c r="H24" i="7" s="1"/>
  <c r="J24" i="7"/>
  <c r="B25" i="7"/>
  <c r="D25" i="7"/>
  <c r="F25" i="7"/>
  <c r="G25" i="7"/>
  <c r="J25" i="7"/>
  <c r="B26" i="7"/>
  <c r="D26" i="7"/>
  <c r="F26" i="7"/>
  <c r="G26" i="7"/>
  <c r="H26" i="7" s="1"/>
  <c r="J26" i="7"/>
  <c r="B27" i="7"/>
  <c r="D27" i="7"/>
  <c r="F27" i="7"/>
  <c r="H27" i="7" s="1"/>
  <c r="G27" i="7"/>
  <c r="J27" i="7"/>
  <c r="B28" i="7"/>
  <c r="D28" i="7"/>
  <c r="F28" i="7"/>
  <c r="G28" i="7"/>
  <c r="H28" i="7" s="1"/>
  <c r="J28" i="7"/>
  <c r="B29" i="7"/>
  <c r="D29" i="7"/>
  <c r="F29" i="7"/>
  <c r="H29" i="7" s="1"/>
  <c r="G29" i="7"/>
  <c r="J29" i="7"/>
  <c r="B30" i="7"/>
  <c r="D30" i="7"/>
  <c r="F30" i="7"/>
  <c r="G30" i="7"/>
  <c r="H30" i="7"/>
  <c r="J30" i="7"/>
  <c r="B31" i="7"/>
  <c r="D31" i="7"/>
  <c r="F31" i="7"/>
  <c r="G31" i="7"/>
  <c r="H31" i="7" s="1"/>
  <c r="J31" i="7"/>
  <c r="B32" i="7"/>
  <c r="D32" i="7"/>
  <c r="F32" i="7"/>
  <c r="G32" i="7"/>
  <c r="J32" i="7"/>
  <c r="B33" i="7"/>
  <c r="D33" i="7"/>
  <c r="F33" i="7"/>
  <c r="G33" i="7"/>
  <c r="J33" i="7"/>
  <c r="B34" i="7"/>
  <c r="D34" i="7"/>
  <c r="F34" i="7"/>
  <c r="G34" i="7"/>
  <c r="H34" i="7"/>
  <c r="J34" i="7"/>
  <c r="B35" i="7"/>
  <c r="D35" i="7"/>
  <c r="F35" i="7"/>
  <c r="G35" i="7"/>
  <c r="H35" i="7"/>
  <c r="J35" i="7"/>
  <c r="B36" i="7"/>
  <c r="D36" i="7"/>
  <c r="F36" i="7"/>
  <c r="H36" i="7" s="1"/>
  <c r="G36" i="7"/>
  <c r="J36" i="7"/>
  <c r="B37" i="7"/>
  <c r="D37" i="7"/>
  <c r="F37" i="7"/>
  <c r="G37" i="7"/>
  <c r="H37" i="7"/>
  <c r="J37" i="7"/>
  <c r="H9" i="53" a="1"/>
  <c r="H9" i="53" s="1"/>
  <c r="I9" i="53" s="1"/>
  <c r="G25" i="4" l="1"/>
  <c r="F15" i="5" a="1"/>
  <c r="F15" i="5" s="1"/>
  <c r="H15" i="5" s="1"/>
  <c r="C26" i="4" s="1"/>
  <c r="D26" i="4" s="1"/>
  <c r="F23" i="5" a="1"/>
  <c r="F23" i="5" s="1"/>
  <c r="H23" i="5" s="1"/>
  <c r="C34" i="4" s="1"/>
  <c r="D34" i="4" s="1"/>
  <c r="F27" i="5" a="1"/>
  <c r="F27" i="5" s="1"/>
  <c r="H27" i="5" s="1"/>
  <c r="C38" i="4" s="1"/>
  <c r="D38" i="4" s="1"/>
  <c r="F19" i="5" a="1"/>
  <c r="F19" i="5" s="1"/>
  <c r="H19" i="5" s="1"/>
  <c r="C30" i="4" s="1"/>
  <c r="D30" i="4" s="1"/>
  <c r="F13" i="5" a="1"/>
  <c r="F13" i="5" s="1"/>
  <c r="H13" i="5" s="1"/>
  <c r="C24" i="4" s="1"/>
  <c r="D24" i="4" s="1"/>
  <c r="F25" i="5" a="1"/>
  <c r="F25" i="5" s="1"/>
  <c r="H25" i="5" s="1"/>
  <c r="C36" i="4" s="1"/>
  <c r="D36" i="4" s="1"/>
  <c r="F21" i="5" a="1"/>
  <c r="F21" i="5" s="1"/>
  <c r="H21" i="5" s="1"/>
  <c r="C32" i="4" s="1"/>
  <c r="D32" i="4" s="1"/>
  <c r="E22" i="5" a="1"/>
  <c r="E22" i="5" s="1"/>
  <c r="G22" i="5" s="1" a="1"/>
  <c r="G22" i="5" s="1"/>
  <c r="D20" i="5" a="1"/>
  <c r="D20" i="5" s="1"/>
  <c r="F20" i="5" s="1" a="1"/>
  <c r="F20" i="5" s="1"/>
  <c r="E14" i="5" a="1"/>
  <c r="E14" i="5" s="1"/>
  <c r="G14" i="5" s="1" a="1"/>
  <c r="G14" i="5" s="1"/>
  <c r="H17" i="5"/>
  <c r="C28" i="4" s="1"/>
  <c r="D28" i="4" s="1"/>
  <c r="E24" i="5" a="1"/>
  <c r="E24" i="5" s="1"/>
  <c r="G24" i="5" s="1" a="1"/>
  <c r="G24" i="5" s="1"/>
  <c r="E16" i="5" a="1"/>
  <c r="E16" i="5" s="1"/>
  <c r="G16" i="5" s="1" a="1"/>
  <c r="G16" i="5" s="1"/>
  <c r="E26" i="5" a="1"/>
  <c r="E26" i="5" s="1"/>
  <c r="G26" i="5" s="1" a="1"/>
  <c r="G26" i="5" s="1"/>
  <c r="E18" i="5" a="1"/>
  <c r="E18" i="5" s="1"/>
  <c r="G18" i="5" s="1" a="1"/>
  <c r="G18" i="5" s="1"/>
  <c r="H32" i="7"/>
  <c r="H33" i="7"/>
  <c r="H25" i="7"/>
  <c r="H24" i="5" l="1"/>
  <c r="C35" i="4" s="1"/>
  <c r="D35" i="4" s="1"/>
  <c r="P35" i="4" s="1"/>
  <c r="H18" i="5"/>
  <c r="C29" i="4" s="1"/>
  <c r="D29" i="4" s="1"/>
  <c r="P29" i="4" s="1"/>
  <c r="H22" i="5"/>
  <c r="C33" i="4" s="1"/>
  <c r="D33" i="4" s="1"/>
  <c r="O33" i="4" s="1"/>
  <c r="H20" i="5"/>
  <c r="C31" i="4" s="1"/>
  <c r="D31" i="4" s="1"/>
  <c r="H14" i="5"/>
  <c r="C25" i="4" s="1"/>
  <c r="D25" i="4" s="1"/>
  <c r="L25" i="4" s="1"/>
  <c r="H26" i="5"/>
  <c r="C37" i="4" s="1"/>
  <c r="D37" i="4" s="1"/>
  <c r="L37" i="4" s="1"/>
  <c r="H16" i="5"/>
  <c r="C27" i="4" s="1"/>
  <c r="D27" i="4" s="1"/>
  <c r="K29" i="4" l="1"/>
  <c r="O35" i="4"/>
  <c r="K37" i="4"/>
  <c r="P25" i="4"/>
  <c r="L29" i="4"/>
  <c r="K35" i="4"/>
  <c r="P36" i="4"/>
  <c r="O36" i="4"/>
  <c r="L36" i="4"/>
  <c r="K36" i="4"/>
  <c r="K25" i="4"/>
  <c r="O37" i="4"/>
  <c r="O29" i="4"/>
  <c r="L35" i="4"/>
  <c r="P37" i="4"/>
  <c r="O26" i="4"/>
  <c r="L26" i="4"/>
  <c r="K26" i="4"/>
  <c r="P26" i="4"/>
  <c r="P30" i="4"/>
  <c r="O30" i="4"/>
  <c r="L30" i="4"/>
  <c r="K30" i="4"/>
  <c r="O27" i="4"/>
  <c r="K31" i="4"/>
  <c r="O25" i="4"/>
  <c r="K32" i="4"/>
  <c r="P32" i="4"/>
  <c r="O32" i="4"/>
  <c r="L32" i="4"/>
  <c r="K33" i="4"/>
  <c r="K27" i="4"/>
  <c r="L31" i="4"/>
  <c r="K24" i="4"/>
  <c r="P24" i="4"/>
  <c r="O24" i="4"/>
  <c r="L24" i="4"/>
  <c r="O28" i="4"/>
  <c r="L28" i="4"/>
  <c r="K28" i="4"/>
  <c r="P28" i="4"/>
  <c r="P33" i="4"/>
  <c r="L27" i="4"/>
  <c r="O31" i="4"/>
  <c r="O34" i="4"/>
  <c r="K34" i="4"/>
  <c r="L34" i="4"/>
  <c r="P34" i="4"/>
  <c r="L33" i="4"/>
  <c r="P27" i="4"/>
  <c r="P31" i="4"/>
  <c r="M6" i="53"/>
  <c r="M7" i="53"/>
  <c r="M8" i="53"/>
  <c r="M9" i="53"/>
  <c r="M10" i="53"/>
  <c r="M11" i="53"/>
  <c r="M12" i="53"/>
  <c r="M13" i="53"/>
  <c r="M14" i="53"/>
  <c r="M15" i="53"/>
  <c r="M16" i="53"/>
  <c r="M17" i="53"/>
  <c r="M18" i="53"/>
  <c r="M19" i="53"/>
  <c r="M20" i="53"/>
  <c r="M21" i="53"/>
  <c r="M22" i="53"/>
  <c r="M23" i="53"/>
  <c r="M24" i="53"/>
  <c r="M25" i="53"/>
  <c r="M26" i="53"/>
  <c r="M27" i="53"/>
  <c r="M28" i="53"/>
  <c r="M29" i="53"/>
  <c r="M30" i="53"/>
  <c r="M31" i="53"/>
  <c r="M32" i="53"/>
  <c r="M33" i="53"/>
  <c r="M34" i="53"/>
  <c r="M35" i="53"/>
  <c r="M36" i="53"/>
  <c r="M37" i="53"/>
  <c r="M38" i="53"/>
  <c r="M39" i="53"/>
  <c r="M40" i="53"/>
  <c r="M41" i="53"/>
  <c r="M42" i="53"/>
  <c r="M43" i="53"/>
  <c r="M44" i="53"/>
  <c r="M45" i="53"/>
  <c r="M46" i="53"/>
  <c r="M47" i="53"/>
  <c r="M48" i="53"/>
  <c r="M49" i="53"/>
  <c r="M50" i="53"/>
  <c r="M51" i="53"/>
  <c r="M52" i="53"/>
  <c r="M53" i="53"/>
  <c r="M54" i="53"/>
  <c r="M55" i="53"/>
  <c r="M56" i="53"/>
  <c r="M57" i="53"/>
  <c r="M58" i="53"/>
  <c r="M59" i="53"/>
  <c r="M60" i="53"/>
  <c r="M61" i="53"/>
  <c r="M62" i="53"/>
  <c r="M63" i="53"/>
  <c r="M64" i="53"/>
  <c r="M65" i="53"/>
  <c r="M66" i="53"/>
  <c r="M67" i="53"/>
  <c r="M68" i="53"/>
  <c r="M69" i="53"/>
  <c r="M70" i="53"/>
  <c r="M71" i="53"/>
  <c r="M72" i="53"/>
  <c r="M73" i="53"/>
  <c r="M74" i="53"/>
  <c r="M75" i="53"/>
  <c r="M76" i="53"/>
  <c r="M77" i="53"/>
  <c r="M78" i="53"/>
  <c r="M79" i="53"/>
  <c r="M80" i="53"/>
  <c r="M81" i="53"/>
  <c r="M82" i="53"/>
  <c r="M83" i="53"/>
  <c r="M84" i="53"/>
  <c r="M85" i="53"/>
  <c r="M86" i="53"/>
  <c r="M87" i="53"/>
  <c r="M88" i="53"/>
  <c r="M89" i="53"/>
  <c r="M90" i="53"/>
  <c r="M91" i="53"/>
  <c r="M92" i="53"/>
  <c r="M93" i="53"/>
  <c r="M94" i="53"/>
  <c r="M95" i="53"/>
  <c r="M96" i="53"/>
  <c r="M97" i="53"/>
  <c r="M98" i="53"/>
  <c r="M99" i="53"/>
  <c r="M5" i="53"/>
  <c r="I31" i="5" l="1"/>
  <c r="I3" i="5"/>
  <c r="B14" i="4" s="1"/>
  <c r="I4" i="5"/>
  <c r="B15" i="4" s="1"/>
  <c r="I5" i="5"/>
  <c r="B16" i="4" s="1"/>
  <c r="I6" i="5"/>
  <c r="B17" i="4" s="1"/>
  <c r="I7" i="5"/>
  <c r="B18" i="4" s="1"/>
  <c r="I8" i="5"/>
  <c r="B19" i="4" s="1"/>
  <c r="I9" i="5"/>
  <c r="B20" i="4" s="1"/>
  <c r="I10" i="5"/>
  <c r="B21" i="4" s="1"/>
  <c r="I11" i="5"/>
  <c r="B22" i="4" s="1"/>
  <c r="I12" i="5"/>
  <c r="B23" i="4" s="1"/>
  <c r="B15" i="3"/>
  <c r="I2" i="5" s="1"/>
  <c r="B13" i="4" s="1"/>
  <c r="N14" i="4"/>
  <c r="N15" i="4"/>
  <c r="N16" i="4"/>
  <c r="N17" i="4"/>
  <c r="N18" i="4"/>
  <c r="N19" i="4"/>
  <c r="N20" i="4"/>
  <c r="N21" i="4"/>
  <c r="N22" i="4"/>
  <c r="N23" i="4"/>
  <c r="H15" i="3"/>
  <c r="N13" i="4" s="1"/>
  <c r="M14" i="4"/>
  <c r="M15" i="4"/>
  <c r="M16" i="4"/>
  <c r="M17" i="4"/>
  <c r="M18" i="4"/>
  <c r="M19" i="4"/>
  <c r="M20" i="4"/>
  <c r="M21" i="4"/>
  <c r="M22" i="4"/>
  <c r="M23" i="4"/>
  <c r="G15" i="3"/>
  <c r="M13" i="4" s="1"/>
  <c r="F15" i="3"/>
  <c r="J15" i="3" s="1"/>
  <c r="E15" i="3"/>
  <c r="I15" i="3" s="1"/>
  <c r="J13" i="7"/>
  <c r="J14" i="7"/>
  <c r="J15" i="7"/>
  <c r="J16" i="7"/>
  <c r="J17" i="7"/>
  <c r="J18" i="7"/>
  <c r="J19" i="7"/>
  <c r="J20" i="7"/>
  <c r="J21" i="7"/>
  <c r="J22" i="7"/>
  <c r="J12" i="7"/>
  <c r="G13" i="7"/>
  <c r="G14" i="7"/>
  <c r="G15" i="7"/>
  <c r="G16" i="7"/>
  <c r="G17" i="7"/>
  <c r="G18" i="7"/>
  <c r="G19" i="7"/>
  <c r="G20" i="7"/>
  <c r="G21" i="7"/>
  <c r="G22" i="7"/>
  <c r="G12" i="7"/>
  <c r="F13" i="7"/>
  <c r="F14" i="7"/>
  <c r="F15" i="7"/>
  <c r="F16" i="7"/>
  <c r="F17" i="7"/>
  <c r="F18" i="7"/>
  <c r="F19" i="7"/>
  <c r="F20" i="7"/>
  <c r="F21" i="7"/>
  <c r="F22" i="7"/>
  <c r="F12" i="7"/>
  <c r="D13" i="7"/>
  <c r="C3" i="5" s="1"/>
  <c r="D3" i="5" s="1" a="1"/>
  <c r="D3" i="5" s="1"/>
  <c r="F3" i="5" s="1" a="1"/>
  <c r="F3" i="5" s="1"/>
  <c r="D14" i="7"/>
  <c r="C4" i="5" s="1"/>
  <c r="D4" i="5" s="1" a="1"/>
  <c r="D4" i="5" s="1"/>
  <c r="F4" i="5" s="1" a="1"/>
  <c r="F4" i="5" s="1"/>
  <c r="D15" i="7"/>
  <c r="C5" i="5" s="1"/>
  <c r="E5" i="5" s="1" a="1"/>
  <c r="E5" i="5" s="1"/>
  <c r="G5" i="5" s="1" a="1"/>
  <c r="G5" i="5" s="1"/>
  <c r="D16" i="7"/>
  <c r="C6" i="5" s="1"/>
  <c r="D6" i="5" s="1" a="1"/>
  <c r="D6" i="5" s="1"/>
  <c r="D17" i="7"/>
  <c r="C7" i="5" s="1"/>
  <c r="D18" i="7"/>
  <c r="C8" i="5" s="1"/>
  <c r="D19" i="7"/>
  <c r="C9" i="5" s="1"/>
  <c r="D9" i="5" s="1" a="1"/>
  <c r="D9" i="5" s="1"/>
  <c r="F9" i="5" s="1" a="1"/>
  <c r="F9" i="5" s="1"/>
  <c r="D20" i="7"/>
  <c r="C10" i="5" s="1"/>
  <c r="D10" i="5" s="1" a="1"/>
  <c r="D10" i="5" s="1"/>
  <c r="F10" i="5" s="1" a="1"/>
  <c r="F10" i="5" s="1"/>
  <c r="D21" i="7"/>
  <c r="C11" i="5" s="1"/>
  <c r="D11" i="5" s="1" a="1"/>
  <c r="D11" i="5" s="1"/>
  <c r="D22" i="7"/>
  <c r="C12" i="5" s="1"/>
  <c r="D12" i="5" s="1" a="1"/>
  <c r="D12" i="5" s="1"/>
  <c r="F12" i="5" s="1" a="1"/>
  <c r="F12" i="5" s="1"/>
  <c r="D12" i="7"/>
  <c r="C15" i="3" s="1"/>
  <c r="C2" i="5" s="1"/>
  <c r="D2" i="5" s="1" a="1"/>
  <c r="D2" i="5" s="1"/>
  <c r="F2" i="5" s="1" a="1"/>
  <c r="F2" i="5" s="1"/>
  <c r="B13" i="7"/>
  <c r="B14" i="7"/>
  <c r="B15" i="7"/>
  <c r="B16" i="7"/>
  <c r="B17" i="7"/>
  <c r="B18" i="7"/>
  <c r="B19" i="7"/>
  <c r="B20" i="7"/>
  <c r="B21" i="7"/>
  <c r="B22" i="7"/>
  <c r="B12" i="7"/>
  <c r="I18" i="7" l="1"/>
  <c r="I14" i="7"/>
  <c r="E7" i="5" a="1"/>
  <c r="E7" i="5" s="1"/>
  <c r="G7" i="5" s="1" a="1"/>
  <c r="G7" i="5" s="1"/>
  <c r="D7" i="5" a="1"/>
  <c r="D7" i="5" s="1"/>
  <c r="F7" i="5" s="1" a="1"/>
  <c r="F7" i="5" s="1"/>
  <c r="F18" i="4"/>
  <c r="D8" i="5" a="1"/>
  <c r="D8" i="5" s="1"/>
  <c r="F8" i="5" s="1" a="1"/>
  <c r="F8" i="5" s="1"/>
  <c r="F19" i="4"/>
  <c r="F21" i="4"/>
  <c r="I13" i="4"/>
  <c r="I17" i="4"/>
  <c r="J21" i="4"/>
  <c r="F20" i="4"/>
  <c r="I16" i="4"/>
  <c r="J20" i="4"/>
  <c r="I23" i="4"/>
  <c r="I15" i="4"/>
  <c r="J19" i="4"/>
  <c r="I22" i="4"/>
  <c r="I14" i="4"/>
  <c r="J18" i="4"/>
  <c r="F13" i="4"/>
  <c r="J43" i="4" s="1"/>
  <c r="F17" i="4"/>
  <c r="I21" i="4"/>
  <c r="J13" i="4"/>
  <c r="J17" i="4"/>
  <c r="F16" i="4"/>
  <c r="I20" i="4"/>
  <c r="J16" i="4"/>
  <c r="F23" i="4"/>
  <c r="F15" i="4"/>
  <c r="I19" i="4"/>
  <c r="J23" i="4"/>
  <c r="J15" i="4"/>
  <c r="I19" i="7"/>
  <c r="F22" i="4"/>
  <c r="F14" i="4"/>
  <c r="I18" i="4"/>
  <c r="J22" i="4"/>
  <c r="J14" i="4"/>
  <c r="E9" i="5" a="1"/>
  <c r="E9" i="5" s="1"/>
  <c r="G9" i="5" s="1" a="1"/>
  <c r="G9" i="5" s="1"/>
  <c r="E8" i="5" a="1"/>
  <c r="E8" i="5" s="1"/>
  <c r="G8" i="5" s="1" a="1"/>
  <c r="G8" i="5" s="1"/>
  <c r="D5" i="5" a="1"/>
  <c r="D5" i="5" s="1"/>
  <c r="F5" i="5" s="1" a="1"/>
  <c r="F5" i="5" s="1"/>
  <c r="H5" i="5" s="1"/>
  <c r="C16" i="4" s="1"/>
  <c r="D16" i="4" s="1"/>
  <c r="E2" i="5" a="1"/>
  <c r="E2" i="5" s="1"/>
  <c r="G2" i="5" s="1" a="1"/>
  <c r="G2" i="5" s="1"/>
  <c r="E6" i="5" a="1"/>
  <c r="E6" i="5" s="1"/>
  <c r="G6" i="5" s="1" a="1"/>
  <c r="G6" i="5" s="1"/>
  <c r="E12" i="5" a="1"/>
  <c r="E12" i="5" s="1"/>
  <c r="G12" i="5" s="1" a="1"/>
  <c r="G12" i="5" s="1"/>
  <c r="H12" i="5" s="1"/>
  <c r="C23" i="4" s="1"/>
  <c r="D23" i="4" s="1"/>
  <c r="E4" i="5" a="1"/>
  <c r="E4" i="5" s="1"/>
  <c r="G4" i="5" s="1" a="1"/>
  <c r="G4" i="5" s="1"/>
  <c r="E11" i="5" a="1"/>
  <c r="E11" i="5" s="1"/>
  <c r="G11" i="5" s="1" a="1"/>
  <c r="G11" i="5" s="1"/>
  <c r="E3" i="5" a="1"/>
  <c r="E3" i="5" s="1"/>
  <c r="G3" i="5" s="1" a="1"/>
  <c r="G3" i="5" s="1"/>
  <c r="E10" i="5" a="1"/>
  <c r="E10" i="5" s="1"/>
  <c r="G10" i="5" s="1" a="1"/>
  <c r="G10" i="5" s="1"/>
  <c r="F6" i="5" a="1"/>
  <c r="F6" i="5" s="1"/>
  <c r="F11" i="5" a="1"/>
  <c r="F11" i="5" s="1"/>
  <c r="H15" i="7"/>
  <c r="I20" i="7"/>
  <c r="I21" i="7"/>
  <c r="I17" i="7"/>
  <c r="I13" i="7"/>
  <c r="I16" i="7"/>
  <c r="I15" i="7"/>
  <c r="H20" i="7"/>
  <c r="I12" i="7"/>
  <c r="H14" i="7"/>
  <c r="H21" i="7"/>
  <c r="H19" i="7"/>
  <c r="H17" i="7"/>
  <c r="H12" i="7"/>
  <c r="H16" i="7"/>
  <c r="H18" i="7"/>
  <c r="H22" i="7"/>
  <c r="H13" i="7"/>
  <c r="P23" i="4" l="1"/>
  <c r="O23" i="4"/>
  <c r="L23" i="4"/>
  <c r="K23" i="4"/>
  <c r="G16" i="4"/>
  <c r="G20" i="4"/>
  <c r="G19" i="4"/>
  <c r="G15" i="4"/>
  <c r="G23" i="4"/>
  <c r="G21" i="4"/>
  <c r="H7" i="5"/>
  <c r="C18" i="4" s="1"/>
  <c r="D18" i="4" s="1"/>
  <c r="G14" i="4"/>
  <c r="G17" i="4"/>
  <c r="G18" i="4"/>
  <c r="G22" i="4"/>
  <c r="G13" i="4"/>
  <c r="H8" i="5"/>
  <c r="C19" i="4" s="1"/>
  <c r="D19" i="4" s="1"/>
  <c r="H9" i="5"/>
  <c r="C20" i="4" s="1"/>
  <c r="D20" i="4" s="1"/>
  <c r="H4" i="5"/>
  <c r="C15" i="4" s="1"/>
  <c r="D15" i="4" s="1"/>
  <c r="H11" i="5"/>
  <c r="C22" i="4" s="1"/>
  <c r="D22" i="4" s="1"/>
  <c r="P22" i="4" s="1"/>
  <c r="H3" i="5"/>
  <c r="C14" i="4" s="1"/>
  <c r="D14" i="4" s="1"/>
  <c r="H10" i="5"/>
  <c r="C21" i="4" s="1"/>
  <c r="D21" i="4" s="1"/>
  <c r="H6" i="5"/>
  <c r="C17" i="4" s="1"/>
  <c r="D17" i="4" s="1"/>
  <c r="H2" i="5"/>
  <c r="C13" i="4" s="1"/>
  <c r="D13" i="4" s="1"/>
  <c r="P14" i="4" l="1"/>
  <c r="O14" i="4"/>
  <c r="L14" i="4"/>
  <c r="K14" i="4"/>
  <c r="O18" i="4"/>
  <c r="K18" i="4"/>
  <c r="L18" i="4"/>
  <c r="P18" i="4"/>
  <c r="P15" i="4"/>
  <c r="P20" i="4"/>
  <c r="O20" i="4"/>
  <c r="L20" i="4"/>
  <c r="K20" i="4"/>
  <c r="K16" i="4"/>
  <c r="P16" i="4"/>
  <c r="O16" i="4"/>
  <c r="L16" i="4"/>
  <c r="P21" i="4"/>
  <c r="O21" i="4"/>
  <c r="L21" i="4"/>
  <c r="K21" i="4"/>
  <c r="K15" i="4"/>
  <c r="K22" i="4"/>
  <c r="L17" i="4"/>
  <c r="P17" i="4"/>
  <c r="K17" i="4"/>
  <c r="O17" i="4"/>
  <c r="L15" i="4"/>
  <c r="L22" i="4"/>
  <c r="P19" i="4"/>
  <c r="L19" i="4"/>
  <c r="K19" i="4"/>
  <c r="O19" i="4"/>
  <c r="O22" i="4"/>
  <c r="O15" i="4"/>
  <c r="L13" i="4"/>
  <c r="P13" i="4"/>
  <c r="O13" i="4"/>
  <c r="K13" i="4"/>
  <c r="J46" i="4" s="1"/>
  <c r="I3" i="35" l="1"/>
  <c r="D3" i="35"/>
  <c r="A1" i="35"/>
  <c r="I3" i="22"/>
  <c r="D3" i="22"/>
  <c r="A1" i="22"/>
  <c r="B10" i="20"/>
  <c r="B9" i="20"/>
  <c r="G52" i="4"/>
  <c r="G51" i="4"/>
  <c r="L50" i="4"/>
  <c r="I50" i="4"/>
  <c r="L49" i="4"/>
  <c r="I49" i="4"/>
  <c r="L48" i="4"/>
  <c r="I48" i="4"/>
  <c r="G44" i="4"/>
  <c r="L43" i="4"/>
  <c r="K43" i="4"/>
  <c r="G42" i="4"/>
  <c r="K7" i="4"/>
  <c r="D7" i="4"/>
  <c r="E7" i="4" s="1"/>
  <c r="M42" i="4" s="1"/>
  <c r="K6" i="4"/>
  <c r="D6" i="4"/>
  <c r="E6" i="4" s="1"/>
  <c r="K5" i="4"/>
  <c r="D5" i="4"/>
  <c r="O4" i="4"/>
  <c r="K4" i="4"/>
  <c r="O3" i="4"/>
  <c r="N3" i="4"/>
  <c r="K3" i="4"/>
  <c r="D3" i="4"/>
  <c r="C2" i="4"/>
  <c r="G12" i="3"/>
  <c r="M10" i="4" s="1"/>
  <c r="E12" i="3"/>
  <c r="I10" i="4" s="1"/>
  <c r="I10" i="3"/>
  <c r="F10" i="3"/>
  <c r="C10" i="3"/>
  <c r="I9" i="3"/>
  <c r="F9" i="3"/>
  <c r="C9" i="3"/>
  <c r="I8" i="3"/>
  <c r="F8" i="3"/>
  <c r="C8" i="3"/>
  <c r="F45" i="7"/>
  <c r="I44" i="7"/>
  <c r="G44" i="7"/>
  <c r="F43" i="7"/>
  <c r="C43" i="7"/>
  <c r="D43" i="7" s="1"/>
  <c r="I42" i="7"/>
  <c r="G42" i="7"/>
  <c r="J7" i="7"/>
  <c r="J6" i="7"/>
  <c r="G6" i="7"/>
  <c r="J5" i="7"/>
  <c r="G5" i="7"/>
  <c r="J4" i="7"/>
  <c r="G4" i="7"/>
  <c r="C4" i="7"/>
  <c r="D4" i="7" s="1"/>
  <c r="J3" i="7"/>
  <c r="G3" i="7"/>
  <c r="F3" i="7"/>
  <c r="N4" i="4" s="1"/>
  <c r="C3" i="7"/>
  <c r="J2" i="7"/>
  <c r="H64" i="19"/>
  <c r="R14" i="19"/>
  <c r="M14" i="19"/>
  <c r="E11" i="19"/>
  <c r="E10" i="19"/>
  <c r="E9" i="19"/>
  <c r="E8" i="19"/>
  <c r="E7" i="19"/>
  <c r="E6" i="19"/>
  <c r="N60" i="36"/>
  <c r="I60" i="36"/>
  <c r="N59" i="36"/>
  <c r="I59" i="36"/>
  <c r="N58" i="36"/>
  <c r="I58" i="36"/>
  <c r="D15" i="36"/>
  <c r="D14" i="36"/>
  <c r="D13" i="36"/>
  <c r="O12" i="36"/>
  <c r="D12" i="36"/>
  <c r="O11" i="36"/>
  <c r="D11" i="36"/>
  <c r="O10" i="36"/>
  <c r="D10" i="36"/>
  <c r="O9" i="36"/>
  <c r="N9" i="36"/>
  <c r="D9" i="36"/>
  <c r="D8" i="36"/>
  <c r="D35" i="48"/>
  <c r="D31" i="48"/>
  <c r="D29" i="48"/>
  <c r="C21" i="48"/>
  <c r="E30" i="47"/>
  <c r="E29" i="47"/>
  <c r="E28" i="47"/>
  <c r="E27" i="47"/>
  <c r="A19" i="47"/>
  <c r="R40" i="53"/>
  <c r="I24" i="53"/>
  <c r="G19" i="53" a="1"/>
  <c r="G19" i="53" s="1"/>
  <c r="J42" i="4" s="1"/>
  <c r="H8" i="53" a="1"/>
  <c r="H8" i="53" s="1"/>
  <c r="I8" i="53" s="1"/>
  <c r="H7" i="53" a="1"/>
  <c r="H7" i="53" s="1"/>
  <c r="I7" i="53" s="1"/>
  <c r="H6" i="53" a="1"/>
  <c r="H6" i="53" s="1"/>
  <c r="I6" i="53" s="1"/>
  <c r="H5" i="53" a="1"/>
  <c r="H5" i="53" s="1"/>
  <c r="I5" i="53" s="1"/>
  <c r="H26" i="4" l="1"/>
  <c r="H33" i="4"/>
  <c r="H31" i="4"/>
  <c r="H30" i="4"/>
  <c r="H28" i="4"/>
  <c r="H25" i="4"/>
  <c r="H37" i="4"/>
  <c r="H38" i="4"/>
  <c r="H29" i="4"/>
  <c r="H36" i="4"/>
  <c r="H27" i="4"/>
  <c r="H32" i="4"/>
  <c r="H34" i="4"/>
  <c r="H24" i="4"/>
  <c r="H35" i="4"/>
  <c r="K42" i="4"/>
  <c r="E30" i="4"/>
  <c r="E24" i="4"/>
  <c r="E27" i="4"/>
  <c r="E34" i="4"/>
  <c r="E36" i="4"/>
  <c r="E29" i="4"/>
  <c r="E37" i="4"/>
  <c r="E31" i="4"/>
  <c r="E25" i="4"/>
  <c r="E38" i="4"/>
  <c r="E26" i="4"/>
  <c r="E33" i="4"/>
  <c r="E28" i="4"/>
  <c r="E32" i="4"/>
  <c r="E35" i="4"/>
  <c r="C37" i="7"/>
  <c r="E37" i="7" s="1"/>
  <c r="C26" i="7"/>
  <c r="E26" i="7" s="1"/>
  <c r="C27" i="7"/>
  <c r="E27" i="7" s="1"/>
  <c r="C29" i="7"/>
  <c r="E29" i="7" s="1"/>
  <c r="C35" i="7"/>
  <c r="E35" i="7" s="1"/>
  <c r="C34" i="7"/>
  <c r="E34" i="7" s="1"/>
  <c r="C23" i="7"/>
  <c r="E23" i="7" s="1"/>
  <c r="C33" i="7"/>
  <c r="E33" i="7" s="1"/>
  <c r="C30" i="7"/>
  <c r="E30" i="7" s="1"/>
  <c r="C25" i="7"/>
  <c r="E25" i="7" s="1"/>
  <c r="C28" i="7"/>
  <c r="E28" i="7" s="1"/>
  <c r="C36" i="7"/>
  <c r="E36" i="7" s="1"/>
  <c r="C31" i="7"/>
  <c r="E31" i="7" s="1"/>
  <c r="C32" i="7"/>
  <c r="E32" i="7" s="1"/>
  <c r="C24" i="7"/>
  <c r="E24" i="7" s="1"/>
  <c r="E5" i="4"/>
  <c r="H22" i="4"/>
  <c r="H18" i="4"/>
  <c r="H20" i="4"/>
  <c r="H15" i="4"/>
  <c r="H17" i="4"/>
  <c r="H14" i="4"/>
  <c r="H13" i="4"/>
  <c r="H19" i="4"/>
  <c r="H21" i="4"/>
  <c r="H23" i="4"/>
  <c r="H16" i="4"/>
  <c r="E23" i="4"/>
  <c r="E16" i="4"/>
  <c r="E13" i="4"/>
  <c r="M43" i="4" s="1"/>
  <c r="E21" i="4"/>
  <c r="E15" i="4"/>
  <c r="E14" i="4"/>
  <c r="E18" i="4"/>
  <c r="E20" i="4"/>
  <c r="E22" i="4"/>
  <c r="E17" i="4"/>
  <c r="E19" i="4"/>
  <c r="J44" i="4"/>
  <c r="C31" i="5"/>
  <c r="C50" i="4" s="1"/>
  <c r="D50" i="4" s="1"/>
  <c r="C5" i="7"/>
  <c r="C6" i="7" s="1"/>
  <c r="D6" i="7" s="1"/>
  <c r="C15" i="7"/>
  <c r="C16" i="7"/>
  <c r="C17" i="7"/>
  <c r="C14" i="7"/>
  <c r="C22" i="7"/>
  <c r="C18" i="7"/>
  <c r="C20" i="7"/>
  <c r="C21" i="7"/>
  <c r="C13" i="7"/>
  <c r="C19" i="7"/>
  <c r="C12" i="7"/>
  <c r="F59" i="4"/>
  <c r="D44" i="7"/>
  <c r="H45" i="19"/>
  <c r="K42" i="19"/>
  <c r="D42" i="7"/>
  <c r="B5" i="20"/>
  <c r="D8" i="4"/>
  <c r="L42" i="4"/>
  <c r="B7" i="36"/>
  <c r="P43" i="53"/>
  <c r="D3" i="7"/>
  <c r="E8" i="4"/>
  <c r="K44" i="4" l="1"/>
  <c r="E31" i="5" a="1"/>
  <c r="E31" i="5" s="1"/>
  <c r="D31" i="5" a="1"/>
  <c r="D31" i="5" s="1"/>
  <c r="F58" i="4"/>
  <c r="E18" i="7"/>
  <c r="E22" i="7"/>
  <c r="E14" i="7"/>
  <c r="E12" i="7"/>
  <c r="D15" i="3"/>
  <c r="E19" i="7"/>
  <c r="E17" i="7"/>
  <c r="E13" i="7"/>
  <c r="E16" i="7"/>
  <c r="E21" i="7"/>
  <c r="E15" i="7"/>
  <c r="E20" i="7"/>
  <c r="D5" i="7"/>
  <c r="C45" i="7"/>
  <c r="D45" i="7" s="1"/>
  <c r="H35" i="5"/>
  <c r="P44" i="53" a="1"/>
  <c r="P44" i="53" s="1"/>
  <c r="F31" i="5" l="1" a="1"/>
  <c r="F31" i="5" s="1"/>
  <c r="C45" i="4" s="1"/>
  <c r="D45" i="4" s="1"/>
  <c r="C43" i="4"/>
  <c r="D43" i="4" s="1"/>
  <c r="G31" i="5"/>
  <c r="C46" i="4" s="1"/>
  <c r="C44" i="4"/>
  <c r="D44" i="4" s="1"/>
  <c r="P45" i="53"/>
  <c r="B11" i="20" s="1"/>
  <c r="C7" i="7"/>
  <c r="D7" i="7" s="1"/>
  <c r="G35" i="5" a="1"/>
  <c r="G35" i="5" s="1"/>
  <c r="E35" i="5" s="1" a="1"/>
  <c r="E35" i="5" s="1"/>
  <c r="F35" i="5" a="1"/>
  <c r="F35" i="5" s="1"/>
  <c r="D35" i="5" s="1" a="1"/>
  <c r="D35" i="5" s="1"/>
  <c r="H31" i="5" l="1"/>
  <c r="L44" i="4" s="1"/>
  <c r="M44" i="4" s="1"/>
  <c r="D46" i="4"/>
  <c r="C47" i="4"/>
  <c r="C35" i="5"/>
  <c r="D47" i="4" l="1"/>
  <c r="L51" i="4"/>
  <c r="L52" i="4" s="1"/>
  <c r="I51" i="4"/>
  <c r="C51" i="4"/>
  <c r="D51" i="4" s="1"/>
  <c r="I52" i="4" l="1"/>
  <c r="K61" i="19"/>
  <c r="K35" i="19" l="1"/>
</calcChain>
</file>

<file path=xl/sharedStrings.xml><?xml version="1.0" encoding="utf-8"?>
<sst xmlns="http://schemas.openxmlformats.org/spreadsheetml/2006/main" count="467" uniqueCount="340">
  <si>
    <t>TVDBDF to TVDSS</t>
  </si>
  <si>
    <t>Pressure</t>
  </si>
  <si>
    <t>Temperature</t>
  </si>
  <si>
    <t>Press Grad</t>
  </si>
  <si>
    <t>Tem Grad.</t>
  </si>
  <si>
    <t>(ft)</t>
  </si>
  <si>
    <t>(Deg F/ft)</t>
  </si>
  <si>
    <t>To calculate TVD (interpolation)</t>
  </si>
  <si>
    <t>MDDF1</t>
  </si>
  <si>
    <t>MDDF2</t>
  </si>
  <si>
    <t>TVDDF1</t>
  </si>
  <si>
    <t>TVDDF2</t>
  </si>
  <si>
    <t>gradient</t>
  </si>
  <si>
    <t>INPUT</t>
  </si>
  <si>
    <t>CAL</t>
  </si>
  <si>
    <t>P @ surv. depth</t>
  </si>
  <si>
    <t>m MDBDF</t>
  </si>
  <si>
    <t>DATUM (TVD SS)</t>
  </si>
  <si>
    <t>DATUM  (TVD BDF)</t>
  </si>
  <si>
    <t>ft-TVD BDF</t>
  </si>
  <si>
    <t>ft-TVDss</t>
  </si>
  <si>
    <t>m-MDBDF</t>
  </si>
  <si>
    <t xml:space="preserve">Psia </t>
  </si>
  <si>
    <t>GRADIENT STOP PERFORM</t>
  </si>
  <si>
    <t>BDF to SS</t>
  </si>
  <si>
    <t>TOP GAUGE</t>
  </si>
  <si>
    <t>BOTT GAUGE</t>
  </si>
  <si>
    <t>OPERATION</t>
  </si>
  <si>
    <t>TIME (min)</t>
  </si>
  <si>
    <t>ESTIMATION</t>
  </si>
  <si>
    <t>REMARK</t>
  </si>
  <si>
    <t>X</t>
  </si>
  <si>
    <t>Max. Pressure :</t>
  </si>
  <si>
    <t>Max. Temperature :</t>
  </si>
  <si>
    <t>…………………...........................</t>
  </si>
  <si>
    <t>…………………................</t>
  </si>
  <si>
    <t>………………................</t>
  </si>
  <si>
    <t>Remarks       :</t>
  </si>
  <si>
    <t xml:space="preserve">Explain If Pressure Reading </t>
  </si>
  <si>
    <t xml:space="preserve">Are Not Stabilize : </t>
  </si>
  <si>
    <t>m  TVDBDF</t>
  </si>
  <si>
    <t>end</t>
  </si>
  <si>
    <t>(min)</t>
  </si>
  <si>
    <t>2nd Grad Stop</t>
  </si>
  <si>
    <t>3rd Grad Stop</t>
  </si>
  <si>
    <t>4th Grad Stop</t>
  </si>
  <si>
    <t>5th Grad Stop</t>
  </si>
  <si>
    <t>MAX RUNNING SPEED 30m/min!!!!</t>
  </si>
  <si>
    <t>TIME ESTIMATION</t>
  </si>
  <si>
    <t>(hrs)</t>
  </si>
  <si>
    <t>RESULT</t>
  </si>
  <si>
    <t>Total RIH</t>
  </si>
  <si>
    <t>Top Gauge</t>
  </si>
  <si>
    <t>Total POOH</t>
  </si>
  <si>
    <t>Station Stop</t>
  </si>
  <si>
    <t>Bott Gauge</t>
  </si>
  <si>
    <t>Total Survey Running</t>
  </si>
  <si>
    <t>7th Grad Stop</t>
  </si>
  <si>
    <t>8th Grad Stop</t>
  </si>
  <si>
    <t>m TVDBDF</t>
  </si>
  <si>
    <t>ft-MDBDF</t>
  </si>
  <si>
    <t>UPPER GAUGE:</t>
  </si>
  <si>
    <t>LOWER GAUGE:</t>
  </si>
  <si>
    <t>BDF to THF      :</t>
  </si>
  <si>
    <t>Remarks</t>
  </si>
  <si>
    <t>Notes:</t>
  </si>
  <si>
    <t>Set Depth</t>
  </si>
  <si>
    <t>6th Grad Stop</t>
  </si>
  <si>
    <t>Survey Depth</t>
  </si>
  <si>
    <t>DIMENSION BID (M) SDN BHD</t>
  </si>
  <si>
    <t>DATA ACQUISITION SERVICES</t>
  </si>
  <si>
    <t>LOG QUALITY CHECK</t>
  </si>
  <si>
    <t>(This form is to be filled-up by Field Engineer prior to send EMR Final Report)</t>
  </si>
  <si>
    <t>1. DOWNLOAD DATA</t>
  </si>
  <si>
    <t>a)  Check Pressure Different For Both Gauges</t>
  </si>
  <si>
    <t xml:space="preserve">UPPER GAUGE : </t>
  </si>
  <si>
    <t xml:space="preserve">LOWER GAUGE : </t>
  </si>
  <si>
    <t xml:space="preserve">              YES</t>
  </si>
  <si>
    <t>START</t>
  </si>
  <si>
    <t>END</t>
  </si>
  <si>
    <t>2. INTERPRETATION RESULTS</t>
  </si>
  <si>
    <t xml:space="preserve">Remarks : </t>
  </si>
  <si>
    <t>GENERAL REMARKS</t>
  </si>
  <si>
    <t>Prepared by:</t>
  </si>
  <si>
    <t>Reviewed by:</t>
  </si>
  <si>
    <t>Endorsed by :</t>
  </si>
  <si>
    <t>Date:</t>
  </si>
  <si>
    <t>d)  Cooling Effect (For FGS Survey)</t>
  </si>
  <si>
    <t>c)  Check Pressure / Temperature Reading (Stabilize or Not At Each Gradient Stop)</t>
  </si>
  <si>
    <t>:</t>
  </si>
  <si>
    <t>m MDBDF1</t>
  </si>
  <si>
    <t>m MDBDF2</t>
  </si>
  <si>
    <t>m TVDBDF1</t>
  </si>
  <si>
    <t>m TVDBDF2</t>
  </si>
  <si>
    <t xml:space="preserve">MDBDF REQ </t>
  </si>
  <si>
    <t xml:space="preserve">TVDBDF REQ </t>
  </si>
  <si>
    <t>psi/ft</t>
  </si>
  <si>
    <t>Psi/ft</t>
  </si>
  <si>
    <t>(Psi/ft)</t>
  </si>
  <si>
    <t xml:space="preserve">CLIENT                 </t>
  </si>
  <si>
    <t xml:space="preserve">LOCATION           </t>
  </si>
  <si>
    <t xml:space="preserve">WELL                    </t>
  </si>
  <si>
    <t xml:space="preserve">JOB                       </t>
  </si>
  <si>
    <t xml:space="preserve">DATE                    </t>
  </si>
  <si>
    <t xml:space="preserve">SURVEY DEPTH </t>
  </si>
  <si>
    <t>SITHP</t>
  </si>
  <si>
    <t>FTHP</t>
  </si>
  <si>
    <t>SITHT</t>
  </si>
  <si>
    <t>FTHT</t>
  </si>
  <si>
    <t xml:space="preserve">PCP      </t>
  </si>
  <si>
    <t xml:space="preserve">              NO</t>
  </si>
  <si>
    <t>Sand</t>
  </si>
  <si>
    <t xml:space="preserve">PCP </t>
  </si>
  <si>
    <t>Max Temp (degF)</t>
  </si>
  <si>
    <t>Reservoir Gradient</t>
  </si>
  <si>
    <t>Name :</t>
  </si>
  <si>
    <t xml:space="preserve">a) Comparison Of Datum Pressure From        </t>
  </si>
  <si>
    <t xml:space="preserve">    Previous Survey Result :      </t>
  </si>
  <si>
    <t>Previous Datum</t>
  </si>
  <si>
    <t>Pressure :</t>
  </si>
  <si>
    <t xml:space="preserve">Datum Pressure Increase Or </t>
  </si>
  <si>
    <t xml:space="preserve">Decrease. Remarks : </t>
  </si>
  <si>
    <t xml:space="preserve">b)  Comparison Of  Fluid Gradient </t>
  </si>
  <si>
    <t xml:space="preserve">     From  Pressure  Survey Result :</t>
  </si>
  <si>
    <t>if exceed please remarks:</t>
  </si>
  <si>
    <t xml:space="preserve">Previous Fluid                                      </t>
  </si>
  <si>
    <t>Gradient :</t>
  </si>
  <si>
    <t>c)  Comparison Of  Mid Perf Pressure</t>
  </si>
  <si>
    <t xml:space="preserve">      From Previous Survey :</t>
  </si>
  <si>
    <t xml:space="preserve">Current Mid-Perf </t>
  </si>
  <si>
    <t xml:space="preserve">Previous Mid - </t>
  </si>
  <si>
    <t>Perf Pressure :</t>
  </si>
  <si>
    <t xml:space="preserve"> </t>
  </si>
  <si>
    <t>(m)</t>
  </si>
  <si>
    <t xml:space="preserve">DATE       </t>
  </si>
  <si>
    <t xml:space="preserve">WELL    </t>
  </si>
  <si>
    <t xml:space="preserve">ZONE     </t>
  </si>
  <si>
    <t xml:space="preserve">JOB       </t>
  </si>
  <si>
    <t>FIELD</t>
  </si>
  <si>
    <t>BDF to BTHF</t>
  </si>
  <si>
    <t>m</t>
  </si>
  <si>
    <t>ft</t>
  </si>
  <si>
    <t>Dimension Bid (M) Sdn Bhd</t>
  </si>
  <si>
    <t>ELECTRONIC DATA ACQUISITION</t>
  </si>
  <si>
    <t>GRADIENT SURVEY REPORT</t>
  </si>
  <si>
    <t>CLIENT</t>
  </si>
  <si>
    <t>ENGINEER</t>
  </si>
  <si>
    <t>WELL</t>
  </si>
  <si>
    <t>DATE</t>
  </si>
  <si>
    <t>SAND</t>
  </si>
  <si>
    <t>AVERAGE</t>
  </si>
  <si>
    <t>DESCRIPTION</t>
  </si>
  <si>
    <t>DEPTH</t>
  </si>
  <si>
    <t>PRESSURE</t>
  </si>
  <si>
    <t>TEMPERATURE</t>
  </si>
  <si>
    <t xml:space="preserve"> `</t>
  </si>
  <si>
    <t>9th Grad Stop</t>
  </si>
  <si>
    <t>T (9247)</t>
  </si>
  <si>
    <t>THF D No Go</t>
  </si>
  <si>
    <t>Wireline D No Go</t>
  </si>
  <si>
    <t>-</t>
  </si>
  <si>
    <t>Po (9247)</t>
  </si>
  <si>
    <t>Po (9246)</t>
  </si>
  <si>
    <t>T (9246)</t>
  </si>
  <si>
    <t>psi</t>
  </si>
  <si>
    <t>P (9247)</t>
  </si>
  <si>
    <t>P (9246)</t>
  </si>
  <si>
    <t>10th Grad Stop</t>
  </si>
  <si>
    <t>11th Grad Stop</t>
  </si>
  <si>
    <t>Time (Hrs)</t>
  </si>
  <si>
    <t>Liquid Level</t>
  </si>
  <si>
    <t>The pressure reading was stabilized for every gradient stop.</t>
  </si>
  <si>
    <t>The objective of this survey is for  data acquisition purposes, subsurface surveillance and for gas lift optimization activities.</t>
  </si>
  <si>
    <t>psia</t>
  </si>
  <si>
    <t>degF</t>
  </si>
  <si>
    <t>Company</t>
  </si>
  <si>
    <t>VPSB</t>
  </si>
  <si>
    <t>Field</t>
  </si>
  <si>
    <t>Well No</t>
  </si>
  <si>
    <t>Tubing</t>
  </si>
  <si>
    <t>THF to RKB</t>
  </si>
  <si>
    <t>Well Type</t>
  </si>
  <si>
    <t>Max Deviation</t>
  </si>
  <si>
    <t>deg</t>
  </si>
  <si>
    <t>Survey Date</t>
  </si>
  <si>
    <t>Survey Objective</t>
  </si>
  <si>
    <t>Survey Duration</t>
  </si>
  <si>
    <t>Hours</t>
  </si>
  <si>
    <t>Events</t>
  </si>
  <si>
    <t>5 sec/sample</t>
  </si>
  <si>
    <t>Note:</t>
  </si>
  <si>
    <t>All data successfully downloaded and good data obtained</t>
  </si>
  <si>
    <t>EMR Gauge</t>
  </si>
  <si>
    <t>Max. Pressure</t>
  </si>
  <si>
    <t>Max Temp</t>
  </si>
  <si>
    <t>Max Press (psi)</t>
  </si>
  <si>
    <t>m MDDF</t>
  </si>
  <si>
    <t>GLM #1</t>
  </si>
  <si>
    <t>GLM #2</t>
  </si>
  <si>
    <t>Fluid Level m MDBDF</t>
  </si>
  <si>
    <t>``</t>
  </si>
  <si>
    <t>No big different in either pressure or temperature reading between both gauges.</t>
  </si>
  <si>
    <t>The pressure reading was stabilized for every gradient stop and for the entire survey period for both gauges.</t>
  </si>
  <si>
    <t>There was no anomalies in pressure or temperature reading for both gauges.</t>
  </si>
  <si>
    <t>INTERPRETATION REPORT</t>
  </si>
  <si>
    <t>Client</t>
  </si>
  <si>
    <t>Well Name</t>
  </si>
  <si>
    <t>Table of Content</t>
  </si>
  <si>
    <t>Page</t>
  </si>
  <si>
    <t>Completion Sketch</t>
  </si>
  <si>
    <t>Log Quality Check</t>
  </si>
  <si>
    <t>Gradient Stop</t>
  </si>
  <si>
    <t>Gradient Survey</t>
  </si>
  <si>
    <t>TVD</t>
  </si>
  <si>
    <t>Findings and Conclusion</t>
  </si>
  <si>
    <t>Results Graph</t>
  </si>
  <si>
    <t>Daily Report</t>
  </si>
  <si>
    <t xml:space="preserve">SOE </t>
  </si>
  <si>
    <t>Field Engineer</t>
  </si>
  <si>
    <t>Service Company : DIMENSION BID (MALAYSIA) SDN. BHD</t>
  </si>
  <si>
    <t>Graph</t>
  </si>
  <si>
    <t>Current  Datum</t>
  </si>
  <si>
    <t>Survey Depth :</t>
  </si>
  <si>
    <t>Survey Details</t>
  </si>
  <si>
    <t>THP</t>
  </si>
  <si>
    <t>PCP</t>
  </si>
  <si>
    <t>Engineer</t>
  </si>
  <si>
    <t>Survey Type</t>
  </si>
  <si>
    <t>Max Pressure</t>
  </si>
  <si>
    <t xml:space="preserve">Max Temp </t>
  </si>
  <si>
    <t>Gauge Details</t>
  </si>
  <si>
    <t xml:space="preserve">Survey Depth </t>
  </si>
  <si>
    <t>Top Gauge S/N</t>
  </si>
  <si>
    <t>Bottom Gauge S/N</t>
  </si>
  <si>
    <t>Completion Details</t>
  </si>
  <si>
    <t>Dir. Drilling Survey</t>
  </si>
  <si>
    <t>MD</t>
  </si>
  <si>
    <t>Gas-Lift Depth</t>
  </si>
  <si>
    <t>GLM</t>
  </si>
  <si>
    <t>Depth (m TVDBDF)</t>
  </si>
  <si>
    <t>Depth (ft TVDBDF)</t>
  </si>
  <si>
    <t>SGS</t>
  </si>
  <si>
    <t xml:space="preserve">Tubing </t>
  </si>
  <si>
    <t>Larut-A</t>
  </si>
  <si>
    <t>No Go Depth</t>
  </si>
  <si>
    <t>BDF to THF</t>
  </si>
  <si>
    <t>Mid (m MDDF)</t>
  </si>
  <si>
    <t>Depth (m MDDF)</t>
  </si>
  <si>
    <t xml:space="preserve">start </t>
  </si>
  <si>
    <t>Bottom Gauge</t>
  </si>
  <si>
    <t xml:space="preserve">Sampling rate </t>
  </si>
  <si>
    <t>STATION STOP</t>
  </si>
  <si>
    <t>Duration (min)</t>
  </si>
  <si>
    <t>Temp</t>
  </si>
  <si>
    <t>Midperf Depth</t>
  </si>
  <si>
    <t>Client Representative:</t>
  </si>
  <si>
    <t>Client Representative</t>
  </si>
  <si>
    <t xml:space="preserve">Pressure Monitor </t>
  </si>
  <si>
    <r>
      <t>Max allowable different/Drift :</t>
    </r>
    <r>
      <rPr>
        <u/>
        <sz val="26"/>
        <rFont val="Calibri"/>
        <family val="2"/>
        <scheme val="minor"/>
      </rPr>
      <t xml:space="preserve">     5       </t>
    </r>
    <r>
      <rPr>
        <sz val="26"/>
        <rFont val="Calibri"/>
        <family val="2"/>
        <scheme val="minor"/>
      </rPr>
      <t xml:space="preserve"> </t>
    </r>
    <r>
      <rPr>
        <b/>
        <sz val="26"/>
        <rFont val="Calibri"/>
        <family val="2"/>
        <scheme val="minor"/>
      </rPr>
      <t>psia,</t>
    </r>
  </si>
  <si>
    <r>
      <t>b)  Check Anomalies (</t>
    </r>
    <r>
      <rPr>
        <b/>
        <sz val="26"/>
        <rFont val="Calibri"/>
        <family val="2"/>
        <scheme val="minor"/>
      </rPr>
      <t>i.e. Pressure/ Temperature Spike, Noisy or Unexpected Reading</t>
    </r>
    <r>
      <rPr>
        <sz val="26"/>
        <rFont val="Calibri"/>
        <family val="2"/>
        <scheme val="minor"/>
      </rPr>
      <t xml:space="preserve"> ) On Plot For Both Gauges.</t>
    </r>
  </si>
  <si>
    <r>
      <t xml:space="preserve">d)  Check </t>
    </r>
    <r>
      <rPr>
        <b/>
        <sz val="26"/>
        <rFont val="Calibri"/>
        <family val="2"/>
        <scheme val="minor"/>
      </rPr>
      <t xml:space="preserve"> PCP / SITHP / FTHP / SITHT / FTHT</t>
    </r>
    <r>
      <rPr>
        <sz val="26"/>
        <rFont val="Calibri"/>
        <family val="2"/>
        <scheme val="minor"/>
      </rPr>
      <t xml:space="preserve"> ( Start &amp; End Of Survey ) </t>
    </r>
  </si>
  <si>
    <t>POOH (min)</t>
  </si>
  <si>
    <t>pressure</t>
  </si>
  <si>
    <t>deltaP</t>
  </si>
  <si>
    <t>eqn gas</t>
  </si>
  <si>
    <t>eqn oil</t>
  </si>
  <si>
    <t>m tvdbdf</t>
  </si>
  <si>
    <t>ft tvdbdf</t>
  </si>
  <si>
    <t>Fluid Level</t>
  </si>
  <si>
    <t>ft mdbdf</t>
  </si>
  <si>
    <t>m mdbdf</t>
  </si>
  <si>
    <t>Description</t>
  </si>
  <si>
    <t>FIELD   :</t>
  </si>
  <si>
    <t>WELL   :</t>
  </si>
  <si>
    <t>ZONE   :</t>
  </si>
  <si>
    <t xml:space="preserve">DATE   :    </t>
  </si>
  <si>
    <t>JOB      :</t>
  </si>
  <si>
    <t>ENG     :</t>
  </si>
  <si>
    <t>start</t>
  </si>
  <si>
    <t>psia.</t>
  </si>
  <si>
    <t>degF.</t>
  </si>
  <si>
    <t>ft TVDBDF</t>
  </si>
  <si>
    <t>ft TVDSS</t>
  </si>
  <si>
    <t>ft MDBDF</t>
  </si>
  <si>
    <t>Deg F/ft</t>
  </si>
  <si>
    <t>Depth</t>
  </si>
  <si>
    <t>m MDTHF</t>
  </si>
  <si>
    <t>(DegF)</t>
  </si>
  <si>
    <t>(Psia)</t>
  </si>
  <si>
    <t>Fluid level (SGS)</t>
  </si>
  <si>
    <t>Sampling Rate</t>
  </si>
  <si>
    <t>min</t>
  </si>
  <si>
    <t>Oil Producer</t>
  </si>
  <si>
    <t>Azrul</t>
  </si>
  <si>
    <t>Lub</t>
  </si>
  <si>
    <t>Bottom (m MDDF)</t>
  </si>
  <si>
    <t>Top (m MDDF)</t>
  </si>
  <si>
    <t>Producing Zone</t>
  </si>
  <si>
    <t>Datum MDBDF</t>
  </si>
  <si>
    <t>Datum TVDSS</t>
  </si>
  <si>
    <t>Reservoir</t>
  </si>
  <si>
    <t>GLM #3</t>
  </si>
  <si>
    <t>GLM #4</t>
  </si>
  <si>
    <t>Pressure:</t>
  </si>
  <si>
    <t>Static Gradient At</t>
  </si>
  <si>
    <t>Static grad at survey depth</t>
  </si>
  <si>
    <t>m-THF</t>
  </si>
  <si>
    <t>m-RKB</t>
  </si>
  <si>
    <t>m-Wireline</t>
  </si>
  <si>
    <t>(degF)</t>
  </si>
  <si>
    <t>(psia)</t>
  </si>
  <si>
    <t>12th Grad Stop</t>
  </si>
  <si>
    <t>13th Grad Stop</t>
  </si>
  <si>
    <t>14th Grad Stop</t>
  </si>
  <si>
    <t>15th Grad Stop</t>
  </si>
  <si>
    <t>16th Grad Stop</t>
  </si>
  <si>
    <t>17th Grad Stop</t>
  </si>
  <si>
    <t>18th Grad Stop</t>
  </si>
  <si>
    <t>19th Grad Stop</t>
  </si>
  <si>
    <t>20th Grad Stop</t>
  </si>
  <si>
    <t>21st Grad Stop</t>
  </si>
  <si>
    <t>22nd Grad Stop</t>
  </si>
  <si>
    <t>23rd Grad Stop</t>
  </si>
  <si>
    <t>24th Grad Stop</t>
  </si>
  <si>
    <t>25th Grad Stop</t>
  </si>
  <si>
    <t>GLM #5</t>
  </si>
  <si>
    <t>A-22U</t>
  </si>
  <si>
    <t>2-7/8"</t>
  </si>
  <si>
    <t>I-68M</t>
  </si>
  <si>
    <t>Date</t>
  </si>
  <si>
    <t>Gas Lift Shut-In time</t>
  </si>
  <si>
    <t>WV Shut-In Time</t>
  </si>
  <si>
    <t>Initial PCP</t>
  </si>
  <si>
    <t>Initial FTHP</t>
  </si>
  <si>
    <t>PCP (psi)</t>
  </si>
  <si>
    <t>Flow Rate (km3/d)</t>
  </si>
  <si>
    <t>Remark</t>
  </si>
  <si>
    <t>SITHP (psi)</t>
  </si>
  <si>
    <t>RIH to set depth</t>
  </si>
  <si>
    <t>Gradient Stop &amp; Gauge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</si>
</sst>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0_)"/>
    <numFmt numFmtId="166" formatCode="0.0"/>
    <numFmt numFmtId="167" formatCode="0.0000"/>
    <numFmt numFmtId="168" formatCode="0_)"/>
    <numFmt numFmtId="169" formatCode="[$-409]d\-mmm\-yy;@"/>
    <numFmt numFmtId="170" formatCode="[$-14409]h:mm;@"/>
    <numFmt numFmtId="171" formatCode="&quot;$&quot;#,##0"/>
    <numFmt numFmtId="172" formatCode="h:mm;@"/>
  </numFmts>
  <fonts count="138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Helv"/>
    </font>
    <font>
      <sz val="14"/>
      <name val="Arial MT"/>
    </font>
    <font>
      <sz val="14"/>
      <name val="Arial"/>
      <family val="2"/>
    </font>
    <font>
      <sz val="14"/>
      <name val="Tahoma"/>
      <family val="2"/>
    </font>
    <font>
      <sz val="12"/>
      <name val="Arial"/>
      <family val="2"/>
    </font>
    <font>
      <sz val="26"/>
      <name val="Arial"/>
      <family val="2"/>
    </font>
    <font>
      <sz val="26"/>
      <color indexed="9"/>
      <name val="Arial"/>
      <family val="2"/>
    </font>
    <font>
      <i/>
      <sz val="2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sz val="36"/>
      <color indexed="17"/>
      <name val="Arial"/>
      <family val="2"/>
    </font>
    <font>
      <b/>
      <sz val="20"/>
      <name val="Arial MT"/>
    </font>
    <font>
      <b/>
      <sz val="11"/>
      <name val="Arial MT"/>
    </font>
    <font>
      <sz val="11"/>
      <name val="Arial MT"/>
    </font>
    <font>
      <sz val="11"/>
      <name val="Arial"/>
      <family val="2"/>
    </font>
    <font>
      <sz val="14"/>
      <color indexed="18"/>
      <name val="Arial MT"/>
    </font>
    <font>
      <b/>
      <sz val="11"/>
      <name val="Arial"/>
      <family val="2"/>
    </font>
    <font>
      <sz val="16"/>
      <name val="Arial MT"/>
    </font>
    <font>
      <sz val="8"/>
      <name val="Arial"/>
      <family val="2"/>
    </font>
    <font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sz val="26"/>
      <color indexed="17"/>
      <name val="Arial"/>
      <family val="2"/>
    </font>
    <font>
      <sz val="20"/>
      <color indexed="9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26"/>
      <name val="Arial"/>
      <family val="2"/>
    </font>
    <font>
      <sz val="2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4"/>
      <color indexed="55"/>
      <name val="Arial MT"/>
    </font>
    <font>
      <sz val="14"/>
      <color indexed="55"/>
      <name val="Tahoma"/>
      <family val="2"/>
    </font>
    <font>
      <sz val="26"/>
      <color indexed="59"/>
      <name val="Arial"/>
      <family val="2"/>
    </font>
    <font>
      <sz val="36"/>
      <color indexed="59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36"/>
      <name val="Calibri"/>
      <family val="2"/>
      <scheme val="minor"/>
    </font>
    <font>
      <i/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2"/>
      <color indexed="18"/>
      <name val="Arial"/>
      <family val="2"/>
    </font>
    <font>
      <b/>
      <sz val="11"/>
      <name val="Times New Roman"/>
      <family val="1"/>
    </font>
    <font>
      <b/>
      <u/>
      <sz val="1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0"/>
      <name val="Calibri Light"/>
      <family val="2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i/>
      <sz val="9"/>
      <name val="Calibri"/>
      <family val="2"/>
      <scheme val="minor"/>
    </font>
    <font>
      <i/>
      <sz val="11"/>
      <name val="Arial"/>
      <family val="2"/>
    </font>
    <font>
      <i/>
      <u/>
      <sz val="11"/>
      <name val="Calibri Light"/>
      <family val="2"/>
    </font>
    <font>
      <sz val="11"/>
      <name val="Calibri Light"/>
      <family val="2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name val="Calibri"/>
      <family val="2"/>
      <scheme val="minor"/>
    </font>
    <font>
      <b/>
      <sz val="26"/>
      <name val="Calibri"/>
      <family val="2"/>
      <scheme val="minor"/>
    </font>
    <font>
      <i/>
      <sz val="26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u/>
      <sz val="26"/>
      <name val="Calibri"/>
      <family val="2"/>
      <scheme val="minor"/>
    </font>
    <font>
      <u/>
      <sz val="26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59"/>
      <name val="Calibri"/>
      <family val="2"/>
      <scheme val="minor"/>
    </font>
    <font>
      <b/>
      <i/>
      <sz val="1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indexed="18"/>
      <name val="Calibri"/>
      <family val="2"/>
      <scheme val="minor"/>
    </font>
    <font>
      <b/>
      <sz val="18"/>
      <color indexed="10"/>
      <name val="Calibri"/>
      <family val="2"/>
      <scheme val="minor"/>
    </font>
    <font>
      <sz val="18"/>
      <color indexed="18"/>
      <name val="Calibri"/>
      <family val="2"/>
      <scheme val="minor"/>
    </font>
    <font>
      <sz val="18"/>
      <color indexed="10"/>
      <name val="Calibri"/>
      <family val="2"/>
      <scheme val="minor"/>
    </font>
    <font>
      <b/>
      <u/>
      <sz val="18"/>
      <color indexed="12"/>
      <name val="Calibri"/>
      <family val="2"/>
      <scheme val="minor"/>
    </font>
    <font>
      <sz val="18"/>
      <color indexed="55"/>
      <name val="Calibri"/>
      <family val="2"/>
      <scheme val="minor"/>
    </font>
    <font>
      <b/>
      <sz val="18"/>
      <color indexed="55"/>
      <name val="Calibri"/>
      <family val="2"/>
      <scheme val="minor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4"/>
      </left>
      <right/>
      <top style="thin">
        <color auto="1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69">
    <xf numFmtId="0" fontId="0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9" borderId="0" applyNumberFormat="0" applyBorder="0" applyAlignment="0" applyProtection="0"/>
    <xf numFmtId="0" fontId="51" fillId="3" borderId="0" applyNumberFormat="0" applyBorder="0" applyAlignment="0" applyProtection="0"/>
    <xf numFmtId="0" fontId="52" fillId="20" borderId="1" applyNumberFormat="0" applyAlignment="0" applyProtection="0"/>
    <xf numFmtId="0" fontId="53" fillId="21" borderId="2" applyNumberFormat="0" applyAlignment="0" applyProtection="0"/>
    <xf numFmtId="0" fontId="54" fillId="0" borderId="0" applyNumberFormat="0" applyFill="0" applyBorder="0" applyAlignment="0" applyProtection="0"/>
    <xf numFmtId="0" fontId="55" fillId="4" borderId="0" applyNumberFormat="0" applyBorder="0" applyAlignment="0" applyProtection="0"/>
    <xf numFmtId="0" fontId="56" fillId="0" borderId="3" applyNumberFormat="0" applyFill="0" applyAlignment="0" applyProtection="0"/>
    <xf numFmtId="0" fontId="57" fillId="0" borderId="4" applyNumberFormat="0" applyFill="0" applyAlignment="0" applyProtection="0"/>
    <xf numFmtId="0" fontId="58" fillId="0" borderId="5" applyNumberFormat="0" applyFill="0" applyAlignment="0" applyProtection="0"/>
    <xf numFmtId="0" fontId="58" fillId="0" borderId="0" applyNumberFormat="0" applyFill="0" applyBorder="0" applyAlignment="0" applyProtection="0"/>
    <xf numFmtId="0" fontId="59" fillId="7" borderId="1" applyNumberFormat="0" applyAlignment="0" applyProtection="0"/>
    <xf numFmtId="0" fontId="60" fillId="0" borderId="6" applyNumberFormat="0" applyFill="0" applyAlignment="0" applyProtection="0"/>
    <xf numFmtId="0" fontId="61" fillId="22" borderId="0" applyNumberFormat="0" applyBorder="0" applyAlignment="0" applyProtection="0"/>
    <xf numFmtId="165" fontId="14" fillId="0" borderId="0"/>
    <xf numFmtId="0" fontId="66" fillId="0" borderId="0"/>
    <xf numFmtId="0" fontId="13" fillId="0" borderId="0"/>
    <xf numFmtId="0" fontId="13" fillId="0" borderId="0">
      <alignment vertical="center"/>
    </xf>
    <xf numFmtId="0" fontId="47" fillId="23" borderId="7" applyNumberFormat="0" applyFont="0" applyAlignment="0" applyProtection="0"/>
    <xf numFmtId="0" fontId="62" fillId="20" borderId="8" applyNumberFormat="0" applyAlignment="0" applyProtection="0"/>
    <xf numFmtId="168" fontId="48" fillId="0" borderId="9">
      <alignment horizontal="justify" vertical="top" wrapText="1"/>
    </xf>
    <xf numFmtId="0" fontId="63" fillId="0" borderId="0" applyNumberFormat="0" applyFill="0" applyBorder="0" applyAlignment="0" applyProtection="0"/>
    <xf numFmtId="0" fontId="64" fillId="0" borderId="10" applyNumberFormat="0" applyFill="0" applyAlignment="0" applyProtection="0"/>
    <xf numFmtId="0" fontId="65" fillId="0" borderId="0" applyNumberFormat="0" applyFill="0" applyBorder="0" applyAlignment="0" applyProtection="0"/>
    <xf numFmtId="0" fontId="12" fillId="0" borderId="0"/>
    <xf numFmtId="0" fontId="11" fillId="0" borderId="0"/>
    <xf numFmtId="9" fontId="49" fillId="0" borderId="0" applyFont="0" applyFill="0" applyBorder="0" applyAlignment="0" applyProtection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9" fillId="0" borderId="0"/>
    <xf numFmtId="0" fontId="13" fillId="0" borderId="0">
      <alignment vertical="center"/>
    </xf>
    <xf numFmtId="0" fontId="6" fillId="0" borderId="0"/>
    <xf numFmtId="9" fontId="4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" fillId="0" borderId="0"/>
  </cellStyleXfs>
  <cellXfs count="852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7" fontId="0" fillId="0" borderId="0" xfId="0" applyNumberFormat="1"/>
    <xf numFmtId="2" fontId="0" fillId="0" borderId="0" xfId="0" applyNumberFormat="1"/>
    <xf numFmtId="0" fontId="15" fillId="0" borderId="0" xfId="0" applyNumberFormat="1" applyFont="1" applyFill="1" applyAlignment="1"/>
    <xf numFmtId="0" fontId="15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167" fontId="15" fillId="0" borderId="0" xfId="0" applyNumberFormat="1" applyFont="1" applyFill="1" applyAlignment="1"/>
    <xf numFmtId="0" fontId="15" fillId="0" borderId="0" xfId="0" applyNumberFormat="1" applyFont="1" applyFill="1" applyBorder="1" applyAlignment="1">
      <alignment horizontal="center"/>
    </xf>
    <xf numFmtId="164" fontId="17" fillId="0" borderId="0" xfId="0" applyNumberFormat="1" applyFont="1" applyFill="1" applyBorder="1" applyAlignment="1">
      <alignment horizontal="center"/>
    </xf>
    <xf numFmtId="2" fontId="17" fillId="0" borderId="0" xfId="0" applyNumberFormat="1" applyFont="1" applyFill="1" applyBorder="1" applyAlignment="1">
      <alignment horizontal="right"/>
    </xf>
    <xf numFmtId="0" fontId="31" fillId="0" borderId="0" xfId="0" applyNumberFormat="1" applyFont="1" applyFill="1" applyAlignment="1"/>
    <xf numFmtId="167" fontId="15" fillId="24" borderId="0" xfId="0" applyNumberFormat="1" applyFont="1" applyFill="1" applyAlignment="1"/>
    <xf numFmtId="0" fontId="36" fillId="0" borderId="0" xfId="39" applyFont="1" applyAlignment="1">
      <alignment vertical="center"/>
    </xf>
    <xf numFmtId="0" fontId="24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39" fillId="0" borderId="0" xfId="0" applyFont="1" applyBorder="1" applyAlignment="1">
      <alignment horizontal="center" vertical="center"/>
    </xf>
    <xf numFmtId="0" fontId="39" fillId="0" borderId="0" xfId="0" quotePrefix="1" applyFont="1" applyBorder="1" applyAlignment="1">
      <alignment vertical="center"/>
    </xf>
    <xf numFmtId="0" fontId="39" fillId="0" borderId="0" xfId="39" applyFont="1" applyBorder="1" applyAlignment="1">
      <alignment horizontal="left" vertical="center"/>
    </xf>
    <xf numFmtId="0" fontId="39" fillId="0" borderId="0" xfId="39" applyFont="1" applyBorder="1" applyAlignment="1">
      <alignment vertical="center"/>
    </xf>
    <xf numFmtId="0" fontId="39" fillId="0" borderId="0" xfId="39" quotePrefix="1" applyFont="1" applyBorder="1" applyAlignment="1">
      <alignment vertical="center"/>
    </xf>
    <xf numFmtId="0" fontId="39" fillId="0" borderId="0" xfId="0" quotePrefix="1" applyFont="1" applyBorder="1" applyAlignment="1"/>
    <xf numFmtId="0" fontId="39" fillId="0" borderId="0" xfId="0" quotePrefix="1" applyFont="1" applyBorder="1" applyAlignment="1">
      <alignment horizontal="left" vertical="center"/>
    </xf>
    <xf numFmtId="0" fontId="39" fillId="0" borderId="0" xfId="39" quotePrefix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24" borderId="0" xfId="0" applyFont="1" applyFill="1" applyAlignment="1">
      <alignment vertical="center"/>
    </xf>
    <xf numFmtId="0" fontId="13" fillId="0" borderId="0" xfId="39" applyAlignment="1">
      <alignment vertical="center"/>
    </xf>
    <xf numFmtId="0" fontId="33" fillId="0" borderId="0" xfId="39" quotePrefix="1" applyFont="1" applyAlignment="1">
      <alignment vertical="center"/>
    </xf>
    <xf numFmtId="0" fontId="13" fillId="0" borderId="0" xfId="39" applyBorder="1" applyAlignment="1">
      <alignment vertical="center"/>
    </xf>
    <xf numFmtId="0" fontId="35" fillId="0" borderId="0" xfId="39" applyFont="1" applyAlignment="1">
      <alignment vertical="center"/>
    </xf>
    <xf numFmtId="0" fontId="18" fillId="0" borderId="0" xfId="39" applyFont="1" applyAlignment="1">
      <alignment vertical="center"/>
    </xf>
    <xf numFmtId="0" fontId="0" fillId="0" borderId="0" xfId="0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2" fillId="0" borderId="0" xfId="39" quotePrefix="1" applyFont="1" applyAlignment="1">
      <alignment vertical="center"/>
    </xf>
    <xf numFmtId="0" fontId="43" fillId="0" borderId="0" xfId="39" applyFont="1" applyAlignment="1">
      <alignment vertical="center"/>
    </xf>
    <xf numFmtId="0" fontId="43" fillId="0" borderId="0" xfId="39" applyFont="1" applyBorder="1" applyAlignment="1">
      <alignment vertical="center"/>
    </xf>
    <xf numFmtId="0" fontId="44" fillId="0" borderId="0" xfId="0" applyFont="1"/>
    <xf numFmtId="0" fontId="45" fillId="0" borderId="0" xfId="0" applyFont="1"/>
    <xf numFmtId="0" fontId="44" fillId="0" borderId="0" xfId="0" applyFont="1" applyAlignment="1">
      <alignment horizontal="left"/>
    </xf>
    <xf numFmtId="0" fontId="38" fillId="25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47" fillId="0" borderId="0" xfId="0" applyFont="1" applyBorder="1"/>
    <xf numFmtId="0" fontId="47" fillId="0" borderId="0" xfId="0" applyFont="1"/>
    <xf numFmtId="0" fontId="40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horizontal="left" vertical="center"/>
    </xf>
    <xf numFmtId="0" fontId="23" fillId="0" borderId="0" xfId="0" applyFont="1" applyBorder="1" applyAlignment="1"/>
    <xf numFmtId="0" fontId="23" fillId="0" borderId="0" xfId="0" applyFont="1" applyAlignment="1">
      <alignment horizontal="center"/>
    </xf>
    <xf numFmtId="0" fontId="67" fillId="0" borderId="0" xfId="0" applyNumberFormat="1" applyFont="1" applyFill="1" applyAlignment="1"/>
    <xf numFmtId="164" fontId="68" fillId="0" borderId="0" xfId="0" applyNumberFormat="1" applyFont="1" applyFill="1" applyBorder="1" applyAlignment="1">
      <alignment horizontal="center"/>
    </xf>
    <xf numFmtId="167" fontId="15" fillId="26" borderId="0" xfId="0" applyNumberFormat="1" applyFont="1" applyFill="1" applyAlignment="1"/>
    <xf numFmtId="164" fontId="68" fillId="0" borderId="0" xfId="0" applyNumberFormat="1" applyFont="1" applyFill="1" applyBorder="1" applyAlignment="1">
      <alignment horizontal="left"/>
    </xf>
    <xf numFmtId="0" fontId="44" fillId="0" borderId="0" xfId="0" quotePrefix="1" applyFont="1" applyBorder="1" applyAlignment="1">
      <alignment horizontal="center"/>
    </xf>
    <xf numFmtId="0" fontId="44" fillId="0" borderId="0" xfId="0" quotePrefix="1" applyFont="1" applyBorder="1" applyAlignment="1"/>
    <xf numFmtId="0" fontId="46" fillId="0" borderId="0" xfId="0" quotePrefix="1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167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28" fillId="0" borderId="0" xfId="0" applyNumberFormat="1" applyFont="1" applyAlignment="1">
      <alignment vertical="center"/>
    </xf>
    <xf numFmtId="0" fontId="12" fillId="0" borderId="0" xfId="47"/>
    <xf numFmtId="0" fontId="73" fillId="0" borderId="28" xfId="47" applyFont="1" applyBorder="1"/>
    <xf numFmtId="0" fontId="73" fillId="0" borderId="0" xfId="47" applyFont="1" applyBorder="1" applyAlignment="1">
      <alignment horizontal="center"/>
    </xf>
    <xf numFmtId="0" fontId="73" fillId="0" borderId="0" xfId="47" applyFont="1" applyAlignment="1">
      <alignment horizontal="center"/>
    </xf>
    <xf numFmtId="0" fontId="12" fillId="0" borderId="0" xfId="47" applyFont="1"/>
    <xf numFmtId="0" fontId="73" fillId="0" borderId="28" xfId="47" applyFont="1" applyBorder="1" applyAlignment="1">
      <alignment horizontal="center" vertical="center"/>
    </xf>
    <xf numFmtId="20" fontId="12" fillId="0" borderId="0" xfId="47" applyNumberFormat="1"/>
    <xf numFmtId="0" fontId="73" fillId="0" borderId="21" xfId="47" applyFont="1" applyBorder="1"/>
    <xf numFmtId="0" fontId="74" fillId="0" borderId="21" xfId="47" applyFont="1" applyBorder="1"/>
    <xf numFmtId="0" fontId="73" fillId="0" borderId="0" xfId="47" applyFont="1" applyAlignment="1"/>
    <xf numFmtId="0" fontId="75" fillId="0" borderId="0" xfId="47" applyFont="1" applyAlignment="1"/>
    <xf numFmtId="20" fontId="28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169" fontId="28" fillId="0" borderId="0" xfId="0" applyNumberFormat="1" applyFont="1" applyAlignment="1">
      <alignment vertical="center"/>
    </xf>
    <xf numFmtId="0" fontId="10" fillId="0" borderId="0" xfId="54"/>
    <xf numFmtId="0" fontId="73" fillId="0" borderId="21" xfId="47" applyFont="1" applyBorder="1" applyAlignment="1"/>
    <xf numFmtId="0" fontId="74" fillId="0" borderId="21" xfId="47" applyFont="1" applyBorder="1" applyAlignment="1"/>
    <xf numFmtId="0" fontId="8" fillId="0" borderId="0" xfId="47" applyFont="1"/>
    <xf numFmtId="0" fontId="76" fillId="0" borderId="21" xfId="47" applyFont="1" applyBorder="1"/>
    <xf numFmtId="0" fontId="76" fillId="0" borderId="30" xfId="47" applyFont="1" applyBorder="1" applyAlignment="1"/>
    <xf numFmtId="20" fontId="76" fillId="0" borderId="28" xfId="47" quotePrefix="1" applyNumberFormat="1" applyFont="1" applyBorder="1" applyAlignment="1">
      <alignment horizontal="center" vertical="center"/>
    </xf>
    <xf numFmtId="0" fontId="76" fillId="0" borderId="21" xfId="47" applyFont="1" applyBorder="1" applyAlignment="1"/>
    <xf numFmtId="0" fontId="35" fillId="0" borderId="0" xfId="40" applyFont="1" applyFill="1" applyBorder="1" applyAlignment="1">
      <alignment horizontal="center" vertical="center"/>
    </xf>
    <xf numFmtId="20" fontId="27" fillId="0" borderId="0" xfId="0" applyNumberFormat="1" applyFont="1" applyFill="1" applyBorder="1" applyAlignment="1">
      <alignment horizontal="center" vertical="center"/>
    </xf>
    <xf numFmtId="0" fontId="7" fillId="0" borderId="0" xfId="47" applyFont="1"/>
    <xf numFmtId="0" fontId="16" fillId="0" borderId="0" xfId="0" applyFont="1" applyBorder="1"/>
    <xf numFmtId="0" fontId="30" fillId="0" borderId="0" xfId="57" applyFont="1" applyFill="1" applyBorder="1" applyAlignment="1">
      <alignment horizontal="right"/>
    </xf>
    <xf numFmtId="0" fontId="30" fillId="0" borderId="0" xfId="57" applyFont="1" applyFill="1" applyBorder="1" applyAlignment="1">
      <alignment horizontal="center" vertical="center"/>
    </xf>
    <xf numFmtId="171" fontId="23" fillId="0" borderId="0" xfId="57" applyNumberFormat="1" applyFont="1" applyFill="1" applyBorder="1" applyAlignment="1">
      <alignment horizontal="right" vertical="center"/>
    </xf>
    <xf numFmtId="0" fontId="28" fillId="0" borderId="0" xfId="57" applyFont="1" applyFill="1" applyBorder="1" applyAlignment="1">
      <alignment horizontal="left" vertical="center"/>
    </xf>
    <xf numFmtId="0" fontId="91" fillId="0" borderId="0" xfId="57" applyFont="1" applyFill="1" applyBorder="1" applyAlignment="1">
      <alignment horizontal="left" vertical="top"/>
    </xf>
    <xf numFmtId="0" fontId="93" fillId="0" borderId="0" xfId="59" applyFont="1" applyFill="1" applyBorder="1" applyAlignment="1">
      <alignment horizontal="center" vertical="top"/>
    </xf>
    <xf numFmtId="0" fontId="6" fillId="0" borderId="0" xfId="57"/>
    <xf numFmtId="0" fontId="6" fillId="0" borderId="0" xfId="57" applyFill="1" applyBorder="1" applyAlignment="1">
      <alignment horizontal="center"/>
    </xf>
    <xf numFmtId="0" fontId="6" fillId="0" borderId="20" xfId="57" applyBorder="1"/>
    <xf numFmtId="0" fontId="6" fillId="0" borderId="0" xfId="57" applyAlignment="1">
      <alignment vertic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78" fillId="0" borderId="0" xfId="51" applyFont="1" applyBorder="1" applyAlignment="1"/>
    <xf numFmtId="0" fontId="77" fillId="0" borderId="0" xfId="51" applyFont="1" applyAlignment="1"/>
    <xf numFmtId="0" fontId="77" fillId="0" borderId="0" xfId="51" applyFont="1" applyBorder="1" applyAlignment="1"/>
    <xf numFmtId="0" fontId="79" fillId="0" borderId="0" xfId="51" applyFont="1" applyBorder="1" applyAlignment="1"/>
    <xf numFmtId="0" fontId="77" fillId="0" borderId="0" xfId="51" applyFont="1" applyBorder="1" applyAlignment="1">
      <alignment horizontal="left"/>
    </xf>
    <xf numFmtId="0" fontId="79" fillId="0" borderId="0" xfId="51" applyFont="1" applyBorder="1" applyAlignment="1">
      <alignment horizontal="left"/>
    </xf>
    <xf numFmtId="0" fontId="80" fillId="0" borderId="0" xfId="51" applyFont="1" applyBorder="1" applyAlignment="1">
      <alignment horizontal="right"/>
    </xf>
    <xf numFmtId="14" fontId="81" fillId="0" borderId="0" xfId="51" applyNumberFormat="1" applyFont="1" applyBorder="1" applyAlignment="1"/>
    <xf numFmtId="0" fontId="81" fillId="0" borderId="0" xfId="51" applyFont="1" applyBorder="1" applyAlignment="1"/>
    <xf numFmtId="0" fontId="79" fillId="0" borderId="0" xfId="51" applyFont="1" applyBorder="1" applyAlignment="1">
      <alignment horizontal="center"/>
    </xf>
    <xf numFmtId="0" fontId="83" fillId="0" borderId="0" xfId="51" applyFont="1" applyBorder="1" applyAlignment="1"/>
    <xf numFmtId="0" fontId="79" fillId="0" borderId="0" xfId="51" applyFont="1" applyBorder="1" applyAlignment="1">
      <alignment horizontal="center" vertical="center"/>
    </xf>
    <xf numFmtId="0" fontId="79" fillId="0" borderId="20" xfId="51" applyFont="1" applyBorder="1" applyAlignment="1">
      <alignment horizontal="center" vertical="center"/>
    </xf>
    <xf numFmtId="0" fontId="79" fillId="0" borderId="20" xfId="51" applyFont="1" applyBorder="1" applyAlignment="1">
      <alignment horizontal="center" vertical="center" wrapText="1"/>
    </xf>
    <xf numFmtId="0" fontId="79" fillId="0" borderId="0" xfId="51" applyFont="1" applyBorder="1" applyAlignment="1">
      <alignment vertical="center" wrapText="1"/>
    </xf>
    <xf numFmtId="0" fontId="77" fillId="0" borderId="0" xfId="51" applyFont="1" applyBorder="1" applyAlignment="1">
      <alignment horizontal="center"/>
    </xf>
    <xf numFmtId="0" fontId="77" fillId="0" borderId="20" xfId="51" applyFont="1" applyBorder="1" applyAlignment="1"/>
    <xf numFmtId="0" fontId="79" fillId="0" borderId="0" xfId="51" applyFont="1" applyBorder="1" applyAlignment="1">
      <alignment vertical="center"/>
    </xf>
    <xf numFmtId="0" fontId="80" fillId="0" borderId="0" xfId="51" applyFont="1" applyBorder="1" applyAlignment="1"/>
    <xf numFmtId="0" fontId="98" fillId="0" borderId="0" xfId="51" applyFont="1" applyBorder="1" applyAlignment="1">
      <alignment horizontal="left"/>
    </xf>
    <xf numFmtId="0" fontId="100" fillId="0" borderId="0" xfId="51" applyFont="1" applyBorder="1" applyAlignment="1"/>
    <xf numFmtId="0" fontId="79" fillId="0" borderId="0" xfId="51" applyFont="1" applyBorder="1" applyAlignment="1">
      <alignment horizontal="center" vertical="center" wrapText="1"/>
    </xf>
    <xf numFmtId="0" fontId="77" fillId="0" borderId="0" xfId="51" applyFont="1" applyBorder="1" applyAlignment="1">
      <alignment horizontal="center" vertical="center"/>
    </xf>
    <xf numFmtId="166" fontId="16" fillId="0" borderId="18" xfId="0" applyNumberFormat="1" applyFont="1" applyBorder="1" applyAlignment="1">
      <alignment horizontal="center"/>
    </xf>
    <xf numFmtId="1" fontId="16" fillId="0" borderId="13" xfId="0" applyNumberFormat="1" applyFont="1" applyBorder="1" applyAlignment="1">
      <alignment horizontal="center"/>
    </xf>
    <xf numFmtId="1" fontId="16" fillId="0" borderId="13" xfId="0" quotePrefix="1" applyNumberFormat="1" applyFont="1" applyBorder="1" applyAlignment="1">
      <alignment horizontal="center"/>
    </xf>
    <xf numFmtId="0" fontId="16" fillId="0" borderId="18" xfId="0" applyFont="1" applyBorder="1"/>
    <xf numFmtId="1" fontId="16" fillId="0" borderId="13" xfId="0" applyNumberFormat="1" applyFont="1" applyBorder="1"/>
    <xf numFmtId="166" fontId="16" fillId="0" borderId="18" xfId="0" applyNumberFormat="1" applyFont="1" applyBorder="1"/>
    <xf numFmtId="166" fontId="16" fillId="0" borderId="0" xfId="0" applyNumberFormat="1" applyFont="1" applyBorder="1" applyAlignment="1">
      <alignment horizontal="center"/>
    </xf>
    <xf numFmtId="15" fontId="16" fillId="0" borderId="0" xfId="0" applyNumberFormat="1" applyFont="1" applyBorder="1"/>
    <xf numFmtId="0" fontId="16" fillId="0" borderId="19" xfId="0" applyFont="1" applyBorder="1"/>
    <xf numFmtId="0" fontId="16" fillId="0" borderId="20" xfId="0" applyFont="1" applyBorder="1" applyAlignment="1">
      <alignment horizontal="center"/>
    </xf>
    <xf numFmtId="15" fontId="16" fillId="0" borderId="20" xfId="0" applyNumberFormat="1" applyFont="1" applyBorder="1"/>
    <xf numFmtId="0" fontId="16" fillId="0" borderId="20" xfId="0" applyFont="1" applyBorder="1"/>
    <xf numFmtId="1" fontId="16" fillId="0" borderId="9" xfId="0" applyNumberFormat="1" applyFont="1" applyBorder="1" applyAlignment="1">
      <alignment horizontal="center"/>
    </xf>
    <xf numFmtId="0" fontId="77" fillId="0" borderId="0" xfId="51" applyFont="1" applyBorder="1" applyAlignment="1">
      <alignment horizontal="left"/>
    </xf>
    <xf numFmtId="0" fontId="73" fillId="0" borderId="0" xfId="57" applyFont="1" applyFill="1" applyBorder="1" applyAlignment="1">
      <alignment horizontal="center"/>
    </xf>
    <xf numFmtId="0" fontId="6" fillId="0" borderId="36" xfId="57" applyBorder="1"/>
    <xf numFmtId="0" fontId="95" fillId="0" borderId="31" xfId="57" applyFont="1" applyBorder="1"/>
    <xf numFmtId="0" fontId="96" fillId="0" borderId="0" xfId="57" applyFont="1" applyFill="1" applyBorder="1" applyAlignment="1">
      <alignment horizontal="left" vertical="top"/>
    </xf>
    <xf numFmtId="0" fontId="18" fillId="0" borderId="0" xfId="0" applyFont="1" applyBorder="1"/>
    <xf numFmtId="0" fontId="76" fillId="0" borderId="0" xfId="0" applyFont="1" applyAlignment="1">
      <alignment horizontal="center"/>
    </xf>
    <xf numFmtId="0" fontId="76" fillId="0" borderId="0" xfId="0" applyFont="1"/>
    <xf numFmtId="0" fontId="76" fillId="0" borderId="0" xfId="0" applyFont="1" applyAlignment="1">
      <alignment vertical="center"/>
    </xf>
    <xf numFmtId="0" fontId="105" fillId="0" borderId="0" xfId="0" applyFont="1"/>
    <xf numFmtId="0" fontId="76" fillId="0" borderId="0" xfId="0" applyFont="1" applyBorder="1" applyAlignment="1">
      <alignment horizontal="center"/>
    </xf>
    <xf numFmtId="0" fontId="76" fillId="0" borderId="0" xfId="0" applyFont="1" applyBorder="1"/>
    <xf numFmtId="0" fontId="23" fillId="0" borderId="0" xfId="0" quotePrefix="1" applyFont="1" applyBorder="1" applyAlignment="1">
      <alignment horizontal="left"/>
    </xf>
    <xf numFmtId="20" fontId="0" fillId="27" borderId="0" xfId="47" quotePrefix="1" applyNumberFormat="1" applyFont="1" applyFill="1" applyBorder="1" applyAlignment="1">
      <alignment horizontal="center" vertical="center"/>
    </xf>
    <xf numFmtId="20" fontId="27" fillId="27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76" fillId="0" borderId="0" xfId="0" applyFont="1" applyBorder="1" applyAlignment="1">
      <alignment vertical="center"/>
    </xf>
    <xf numFmtId="0" fontId="76" fillId="0" borderId="0" xfId="0" applyFont="1" applyBorder="1" applyAlignment="1">
      <alignment horizontal="center" vertical="center"/>
    </xf>
    <xf numFmtId="49" fontId="76" fillId="0" borderId="0" xfId="0" applyNumberFormat="1" applyFont="1" applyBorder="1" applyAlignment="1">
      <alignment horizontal="center"/>
    </xf>
    <xf numFmtId="15" fontId="76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35" fillId="0" borderId="0" xfId="40" applyNumberFormat="1" applyFont="1" applyBorder="1" applyAlignment="1">
      <alignment horizontal="center" vertical="center"/>
    </xf>
    <xf numFmtId="2" fontId="76" fillId="0" borderId="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/>
    </xf>
    <xf numFmtId="2" fontId="44" fillId="0" borderId="0" xfId="0" quotePrefix="1" applyNumberFormat="1" applyFont="1" applyBorder="1" applyAlignment="1">
      <alignment horizontal="center"/>
    </xf>
    <xf numFmtId="0" fontId="105" fillId="0" borderId="0" xfId="0" applyFont="1" applyFill="1"/>
    <xf numFmtId="0" fontId="105" fillId="0" borderId="0" xfId="0" applyFont="1" applyFill="1" applyAlignment="1">
      <alignment vertical="center"/>
    </xf>
    <xf numFmtId="0" fontId="76" fillId="0" borderId="0" xfId="0" applyFont="1" applyFill="1" applyAlignment="1">
      <alignment horizontal="center" vertical="center"/>
    </xf>
    <xf numFmtId="0" fontId="105" fillId="0" borderId="0" xfId="0" applyFont="1" applyBorder="1" applyAlignment="1">
      <alignment vertical="center"/>
    </xf>
    <xf numFmtId="0" fontId="105" fillId="0" borderId="0" xfId="0" applyFont="1" applyBorder="1"/>
    <xf numFmtId="164" fontId="76" fillId="29" borderId="0" xfId="0" applyNumberFormat="1" applyFont="1" applyFill="1" applyAlignment="1">
      <alignment horizontal="center"/>
    </xf>
    <xf numFmtId="164" fontId="76" fillId="29" borderId="0" xfId="0" applyNumberFormat="1" applyFont="1" applyFill="1" applyAlignment="1">
      <alignment horizontal="center" vertical="center"/>
    </xf>
    <xf numFmtId="20" fontId="76" fillId="0" borderId="47" xfId="47" applyNumberFormat="1" applyFont="1" applyBorder="1" applyAlignment="1">
      <alignment horizontal="center" vertical="center"/>
    </xf>
    <xf numFmtId="0" fontId="106" fillId="31" borderId="0" xfId="0" applyFont="1" applyFill="1" applyBorder="1" applyAlignment="1">
      <alignment horizontal="center" vertical="center"/>
    </xf>
    <xf numFmtId="0" fontId="106" fillId="0" borderId="0" xfId="0" applyFont="1" applyFill="1" applyBorder="1" applyAlignment="1">
      <alignment horizontal="center" vertical="center"/>
    </xf>
    <xf numFmtId="0" fontId="93" fillId="0" borderId="0" xfId="57" applyFont="1" applyFill="1" applyBorder="1" applyAlignment="1">
      <alignment horizontal="center" vertical="top"/>
    </xf>
    <xf numFmtId="0" fontId="30" fillId="0" borderId="0" xfId="57" applyFont="1" applyFill="1" applyBorder="1" applyAlignment="1">
      <alignment horizontal="left" vertical="center"/>
    </xf>
    <xf numFmtId="0" fontId="18" fillId="0" borderId="0" xfId="57" applyFont="1" applyFill="1" applyBorder="1" applyAlignment="1">
      <alignment horizontal="left" vertical="center"/>
    </xf>
    <xf numFmtId="0" fontId="28" fillId="0" borderId="0" xfId="0" applyFont="1" applyFill="1" applyAlignment="1">
      <alignment vertical="center"/>
    </xf>
    <xf numFmtId="20" fontId="28" fillId="0" borderId="0" xfId="0" applyNumberFormat="1" applyFont="1" applyFill="1" applyAlignment="1">
      <alignment vertical="center"/>
    </xf>
    <xf numFmtId="0" fontId="23" fillId="0" borderId="0" xfId="57" applyFont="1" applyFill="1" applyBorder="1" applyAlignment="1">
      <alignment horizontal="center"/>
    </xf>
    <xf numFmtId="0" fontId="86" fillId="0" borderId="0" xfId="57" applyFont="1" applyFill="1" applyBorder="1" applyAlignment="1">
      <alignment horizontal="center"/>
    </xf>
    <xf numFmtId="0" fontId="18" fillId="0" borderId="0" xfId="57" applyFont="1" applyFill="1" applyBorder="1" applyAlignment="1">
      <alignment horizontal="right" vertical="center"/>
    </xf>
    <xf numFmtId="4" fontId="72" fillId="0" borderId="0" xfId="57" applyNumberFormat="1" applyFont="1" applyFill="1" applyBorder="1" applyAlignment="1">
      <alignment horizontal="center" vertical="center"/>
    </xf>
    <xf numFmtId="171" fontId="30" fillId="0" borderId="0" xfId="57" applyNumberFormat="1" applyFont="1" applyFill="1" applyBorder="1" applyAlignment="1">
      <alignment horizontal="right" vertical="center"/>
    </xf>
    <xf numFmtId="0" fontId="89" fillId="0" borderId="0" xfId="57" applyFont="1" applyFill="1" applyBorder="1" applyAlignment="1">
      <alignment horizontal="left"/>
    </xf>
    <xf numFmtId="0" fontId="90" fillId="0" borderId="0" xfId="57" applyFont="1" applyFill="1" applyBorder="1" applyAlignment="1">
      <alignment horizontal="left"/>
    </xf>
    <xf numFmtId="0" fontId="28" fillId="0" borderId="0" xfId="57" applyFont="1" applyFill="1" applyBorder="1" applyAlignment="1">
      <alignment horizontal="left" vertical="top"/>
    </xf>
    <xf numFmtId="0" fontId="101" fillId="0" borderId="0" xfId="57" applyFont="1" applyFill="1" applyBorder="1" applyAlignment="1">
      <alignment horizontal="left" vertical="top"/>
    </xf>
    <xf numFmtId="0" fontId="34" fillId="0" borderId="0" xfId="57" applyFont="1" applyFill="1" applyBorder="1" applyAlignment="1">
      <alignment horizontal="center" vertical="top"/>
    </xf>
    <xf numFmtId="0" fontId="92" fillId="0" borderId="0" xfId="57" applyFont="1" applyFill="1" applyBorder="1" applyAlignment="1">
      <alignment horizontal="left" vertical="top"/>
    </xf>
    <xf numFmtId="14" fontId="13" fillId="0" borderId="0" xfId="57" quotePrefix="1" applyNumberFormat="1" applyFont="1" applyFill="1" applyBorder="1" applyAlignment="1">
      <alignment horizontal="center" vertical="top"/>
    </xf>
    <xf numFmtId="0" fontId="34" fillId="0" borderId="0" xfId="57" applyFont="1" applyFill="1" applyBorder="1" applyAlignment="1">
      <alignment horizontal="left" vertical="top"/>
    </xf>
    <xf numFmtId="0" fontId="13" fillId="0" borderId="0" xfId="57" applyFont="1" applyFill="1" applyBorder="1" applyAlignment="1">
      <alignment horizontal="center" vertical="top"/>
    </xf>
    <xf numFmtId="0" fontId="13" fillId="0" borderId="0" xfId="57" applyFont="1" applyFill="1" applyBorder="1" applyAlignment="1">
      <alignment horizontal="left" vertical="top"/>
    </xf>
    <xf numFmtId="0" fontId="34" fillId="0" borderId="0" xfId="57" applyFont="1" applyFill="1" applyBorder="1" applyAlignment="1">
      <alignment horizontal="center" vertical="top" wrapText="1"/>
    </xf>
    <xf numFmtId="172" fontId="28" fillId="0" borderId="0" xfId="57" applyNumberFormat="1" applyFont="1" applyFill="1" applyBorder="1" applyAlignment="1">
      <alignment horizontal="center" vertical="center"/>
    </xf>
    <xf numFmtId="172" fontId="94" fillId="0" borderId="0" xfId="57" applyNumberFormat="1" applyFont="1" applyFill="1" applyBorder="1" applyAlignment="1">
      <alignment horizontal="center" vertical="center"/>
    </xf>
    <xf numFmtId="0" fontId="28" fillId="0" borderId="0" xfId="61" applyFont="1" applyFill="1" applyBorder="1" applyAlignment="1">
      <alignment horizontal="center" vertical="top"/>
    </xf>
    <xf numFmtId="0" fontId="103" fillId="0" borderId="0" xfId="61" applyFont="1" applyFill="1" applyBorder="1" applyAlignment="1">
      <alignment horizontal="center" vertical="top"/>
    </xf>
    <xf numFmtId="0" fontId="30" fillId="0" borderId="0" xfId="61" applyFont="1" applyFill="1" applyBorder="1" applyAlignment="1">
      <alignment horizontal="center" vertical="top"/>
    </xf>
    <xf numFmtId="0" fontId="91" fillId="0" borderId="0" xfId="61" applyFont="1" applyFill="1" applyBorder="1" applyAlignment="1">
      <alignment horizontal="center" vertical="top"/>
    </xf>
    <xf numFmtId="172" fontId="28" fillId="0" borderId="0" xfId="62" applyNumberFormat="1" applyFont="1" applyFill="1" applyBorder="1" applyAlignment="1">
      <alignment horizontal="center" vertical="center"/>
    </xf>
    <xf numFmtId="0" fontId="28" fillId="0" borderId="0" xfId="66" applyFont="1" applyFill="1" applyBorder="1" applyAlignment="1">
      <alignment vertical="top"/>
    </xf>
    <xf numFmtId="0" fontId="28" fillId="0" borderId="0" xfId="66" quotePrefix="1" applyFont="1" applyFill="1" applyBorder="1" applyAlignment="1">
      <alignment horizontal="center" vertical="top"/>
    </xf>
    <xf numFmtId="0" fontId="28" fillId="0" borderId="0" xfId="66" applyFont="1" applyFill="1" applyBorder="1" applyAlignment="1">
      <alignment horizontal="center" vertical="top"/>
    </xf>
    <xf numFmtId="0" fontId="28" fillId="0" borderId="0" xfId="63" applyNumberFormat="1" applyFont="1" applyFill="1" applyBorder="1" applyAlignment="1">
      <alignment horizontal="center" vertical="center" wrapText="1"/>
    </xf>
    <xf numFmtId="0" fontId="28" fillId="0" borderId="0" xfId="66" applyFont="1" applyFill="1" applyBorder="1" applyAlignment="1">
      <alignment horizontal="center" vertical="top" wrapText="1"/>
    </xf>
    <xf numFmtId="0" fontId="30" fillId="0" borderId="0" xfId="66" applyFont="1" applyFill="1" applyBorder="1" applyAlignment="1">
      <alignment vertical="top"/>
    </xf>
    <xf numFmtId="2" fontId="90" fillId="0" borderId="0" xfId="64" quotePrefix="1" applyNumberFormat="1" applyFont="1" applyFill="1" applyBorder="1" applyAlignment="1">
      <alignment horizontal="center" vertical="center"/>
    </xf>
    <xf numFmtId="0" fontId="28" fillId="0" borderId="0" xfId="65" applyFont="1" applyFill="1" applyBorder="1" applyAlignment="1">
      <alignment vertical="center" wrapText="1"/>
    </xf>
    <xf numFmtId="0" fontId="96" fillId="0" borderId="0" xfId="57" applyFont="1" applyFill="1" applyBorder="1" applyAlignment="1">
      <alignment horizontal="center"/>
    </xf>
    <xf numFmtId="0" fontId="96" fillId="0" borderId="0" xfId="57" applyFont="1" applyFill="1" applyBorder="1" applyAlignment="1">
      <alignment horizontal="left" vertical="center"/>
    </xf>
    <xf numFmtId="0" fontId="96" fillId="0" borderId="0" xfId="57" applyFont="1" applyFill="1" applyBorder="1" applyAlignment="1">
      <alignment vertical="top"/>
    </xf>
    <xf numFmtId="0" fontId="96" fillId="0" borderId="0" xfId="57" applyFont="1" applyFill="1" applyBorder="1" applyAlignment="1">
      <alignment horizontal="left"/>
    </xf>
    <xf numFmtId="0" fontId="97" fillId="0" borderId="0" xfId="57" applyFont="1" applyFill="1" applyBorder="1" applyAlignment="1">
      <alignment horizontal="left"/>
    </xf>
    <xf numFmtId="0" fontId="104" fillId="0" borderId="0" xfId="57" applyFont="1" applyFill="1" applyBorder="1" applyAlignment="1">
      <alignment horizontal="left"/>
    </xf>
    <xf numFmtId="0" fontId="28" fillId="0" borderId="0" xfId="61" applyFont="1" applyFill="1" applyBorder="1" applyAlignment="1">
      <alignment vertical="top" wrapText="1"/>
    </xf>
    <xf numFmtId="0" fontId="30" fillId="0" borderId="0" xfId="61" applyFont="1" applyFill="1" applyBorder="1" applyAlignment="1">
      <alignment vertical="top" wrapText="1"/>
    </xf>
    <xf numFmtId="0" fontId="28" fillId="0" borderId="0" xfId="61" applyFont="1" applyFill="1" applyBorder="1" applyAlignment="1">
      <alignment vertical="top"/>
    </xf>
    <xf numFmtId="0" fontId="28" fillId="0" borderId="0" xfId="67" applyFont="1" applyFill="1" applyBorder="1" applyAlignment="1">
      <alignment vertical="top" wrapText="1"/>
    </xf>
    <xf numFmtId="0" fontId="28" fillId="0" borderId="0" xfId="64" applyFont="1" applyFill="1" applyBorder="1" applyAlignment="1">
      <alignment vertical="top"/>
    </xf>
    <xf numFmtId="0" fontId="103" fillId="0" borderId="0" xfId="61" applyFont="1" applyFill="1" applyBorder="1" applyAlignment="1">
      <alignment vertical="top"/>
    </xf>
    <xf numFmtId="0" fontId="103" fillId="0" borderId="0" xfId="64" applyFont="1" applyFill="1" applyBorder="1" applyAlignment="1">
      <alignment vertical="top"/>
    </xf>
    <xf numFmtId="0" fontId="30" fillId="0" borderId="0" xfId="61" applyFont="1" applyFill="1" applyBorder="1" applyAlignment="1">
      <alignment vertical="top"/>
    </xf>
    <xf numFmtId="0" fontId="91" fillId="0" borderId="0" xfId="61" applyFont="1" applyFill="1" applyBorder="1" applyAlignment="1">
      <alignment vertical="top"/>
    </xf>
    <xf numFmtId="0" fontId="28" fillId="0" borderId="0" xfId="64" applyNumberFormat="1" applyFont="1" applyFill="1" applyBorder="1" applyAlignment="1">
      <alignment vertical="center" wrapText="1"/>
    </xf>
    <xf numFmtId="2" fontId="28" fillId="0" borderId="0" xfId="62" applyNumberFormat="1" applyFont="1" applyFill="1" applyBorder="1" applyAlignment="1">
      <alignment vertical="center" wrapText="1"/>
    </xf>
    <xf numFmtId="0" fontId="28" fillId="0" borderId="0" xfId="57" applyFont="1" applyFill="1" applyBorder="1" applyAlignment="1">
      <alignment vertical="top"/>
    </xf>
    <xf numFmtId="0" fontId="102" fillId="0" borderId="0" xfId="57" applyFont="1" applyFill="1" applyBorder="1" applyAlignment="1">
      <alignment vertical="top"/>
    </xf>
    <xf numFmtId="0" fontId="34" fillId="0" borderId="0" xfId="57" applyFont="1" applyFill="1" applyBorder="1" applyAlignment="1">
      <alignment vertical="top" wrapText="1"/>
    </xf>
    <xf numFmtId="0" fontId="23" fillId="0" borderId="0" xfId="57" applyFont="1" applyFill="1" applyBorder="1" applyAlignment="1">
      <alignment vertical="top" wrapText="1"/>
    </xf>
    <xf numFmtId="0" fontId="34" fillId="0" borderId="0" xfId="57" applyFont="1" applyFill="1" applyBorder="1" applyAlignment="1">
      <alignment vertical="top"/>
    </xf>
    <xf numFmtId="0" fontId="87" fillId="0" borderId="0" xfId="57" applyFont="1" applyFill="1" applyBorder="1" applyAlignment="1">
      <alignment vertical="top" wrapText="1"/>
    </xf>
    <xf numFmtId="0" fontId="28" fillId="0" borderId="0" xfId="57" applyFont="1" applyFill="1" applyBorder="1" applyAlignment="1">
      <alignment vertical="top" wrapText="1"/>
    </xf>
    <xf numFmtId="0" fontId="13" fillId="0" borderId="0" xfId="57" applyFont="1" applyFill="1" applyBorder="1" applyAlignment="1">
      <alignment vertical="top"/>
    </xf>
    <xf numFmtId="0" fontId="93" fillId="0" borderId="0" xfId="57" applyFont="1" applyFill="1" applyBorder="1" applyAlignment="1">
      <alignment vertical="top"/>
    </xf>
    <xf numFmtId="0" fontId="89" fillId="0" borderId="0" xfId="57" applyFont="1" applyFill="1" applyBorder="1" applyAlignment="1"/>
    <xf numFmtId="0" fontId="90" fillId="0" borderId="0" xfId="0" applyFont="1" applyFill="1" applyBorder="1" applyAlignment="1"/>
    <xf numFmtId="0" fontId="90" fillId="0" borderId="0" xfId="0" applyFont="1" applyFill="1" applyBorder="1" applyAlignment="1">
      <alignment wrapText="1"/>
    </xf>
    <xf numFmtId="0" fontId="91" fillId="0" borderId="0" xfId="57" applyFont="1" applyFill="1" applyBorder="1" applyAlignment="1">
      <alignment vertical="top"/>
    </xf>
    <xf numFmtId="0" fontId="88" fillId="0" borderId="0" xfId="57" applyFont="1" applyFill="1" applyBorder="1" applyAlignment="1">
      <alignment vertical="top"/>
    </xf>
    <xf numFmtId="0" fontId="30" fillId="0" borderId="0" xfId="57" applyFont="1" applyFill="1" applyBorder="1" applyAlignment="1">
      <alignment vertical="top"/>
    </xf>
    <xf numFmtId="0" fontId="89" fillId="0" borderId="0" xfId="57" applyFont="1" applyFill="1" applyBorder="1" applyAlignment="1">
      <alignment wrapText="1"/>
    </xf>
    <xf numFmtId="0" fontId="30" fillId="0" borderId="0" xfId="57" applyFont="1" applyFill="1" applyBorder="1" applyAlignment="1">
      <alignment vertical="center"/>
    </xf>
    <xf numFmtId="0" fontId="28" fillId="0" borderId="0" xfId="57" applyFont="1" applyFill="1" applyBorder="1" applyAlignment="1">
      <alignment vertical="center"/>
    </xf>
    <xf numFmtId="169" fontId="18" fillId="0" borderId="0" xfId="58" applyNumberFormat="1" applyFont="1" applyFill="1" applyBorder="1" applyAlignment="1">
      <alignment vertical="center"/>
    </xf>
    <xf numFmtId="0" fontId="18" fillId="0" borderId="0" xfId="59" applyFont="1" applyFill="1" applyBorder="1" applyAlignment="1">
      <alignment vertical="center"/>
    </xf>
    <xf numFmtId="0" fontId="18" fillId="0" borderId="0" xfId="57" applyFont="1" applyFill="1" applyBorder="1" applyAlignment="1">
      <alignment vertical="center"/>
    </xf>
    <xf numFmtId="0" fontId="107" fillId="0" borderId="20" xfId="39" applyFont="1" applyBorder="1" applyAlignment="1">
      <alignment horizontal="left" vertical="center"/>
    </xf>
    <xf numFmtId="0" fontId="107" fillId="0" borderId="20" xfId="39" applyFont="1" applyBorder="1" applyAlignment="1">
      <alignment vertical="center"/>
    </xf>
    <xf numFmtId="0" fontId="107" fillId="0" borderId="20" xfId="39" applyFont="1" applyBorder="1" applyAlignment="1">
      <alignment horizontal="center" vertical="center"/>
    </xf>
    <xf numFmtId="49" fontId="107" fillId="0" borderId="21" xfId="39" quotePrefix="1" applyNumberFormat="1" applyFont="1" applyBorder="1" applyAlignment="1">
      <alignment horizontal="left" vertical="center"/>
    </xf>
    <xf numFmtId="0" fontId="107" fillId="0" borderId="21" xfId="39" applyFont="1" applyBorder="1" applyAlignment="1">
      <alignment vertical="center"/>
    </xf>
    <xf numFmtId="0" fontId="107" fillId="0" borderId="21" xfId="39" applyFont="1" applyBorder="1" applyAlignment="1">
      <alignment horizontal="left" vertical="center"/>
    </xf>
    <xf numFmtId="0" fontId="76" fillId="0" borderId="0" xfId="0" applyFont="1" applyFill="1" applyBorder="1" applyAlignment="1">
      <alignment horizontal="center"/>
    </xf>
    <xf numFmtId="0" fontId="75" fillId="0" borderId="0" xfId="47" applyFont="1" applyAlignment="1">
      <alignment horizontal="center"/>
    </xf>
    <xf numFmtId="0" fontId="73" fillId="0" borderId="21" xfId="47" applyFont="1" applyBorder="1" applyAlignment="1">
      <alignment horizontal="center"/>
    </xf>
    <xf numFmtId="0" fontId="35" fillId="0" borderId="0" xfId="40" applyFont="1" applyBorder="1" applyAlignment="1">
      <alignment horizontal="center" vertical="center"/>
    </xf>
    <xf numFmtId="0" fontId="39" fillId="0" borderId="0" xfId="39" quotePrefix="1" applyFont="1" applyBorder="1" applyAlignment="1">
      <alignment horizontal="left" vertical="center"/>
    </xf>
    <xf numFmtId="0" fontId="23" fillId="0" borderId="0" xfId="0" quotePrefix="1" applyFont="1" applyBorder="1" applyAlignment="1">
      <alignment horizontal="center"/>
    </xf>
    <xf numFmtId="0" fontId="109" fillId="0" borderId="0" xfId="39" quotePrefix="1" applyFont="1" applyAlignment="1">
      <alignment vertical="center"/>
    </xf>
    <xf numFmtId="0" fontId="109" fillId="0" borderId="0" xfId="39" quotePrefix="1" applyFont="1" applyAlignment="1">
      <alignment horizontal="center" vertical="center"/>
    </xf>
    <xf numFmtId="0" fontId="107" fillId="0" borderId="0" xfId="39" applyFont="1" applyAlignment="1">
      <alignment vertical="center"/>
    </xf>
    <xf numFmtId="0" fontId="108" fillId="0" borderId="0" xfId="39" quotePrefix="1" applyFont="1" applyAlignment="1">
      <alignment horizontal="left" vertical="center"/>
    </xf>
    <xf numFmtId="0" fontId="107" fillId="0" borderId="0" xfId="39" applyFont="1" applyBorder="1" applyAlignment="1">
      <alignment horizontal="center" vertical="center"/>
    </xf>
    <xf numFmtId="0" fontId="107" fillId="0" borderId="0" xfId="39" applyFont="1" applyBorder="1" applyAlignment="1">
      <alignment vertical="center"/>
    </xf>
    <xf numFmtId="0" fontId="108" fillId="0" borderId="0" xfId="39" applyFont="1" applyBorder="1" applyAlignment="1">
      <alignment vertical="center"/>
    </xf>
    <xf numFmtId="0" fontId="112" fillId="0" borderId="0" xfId="39" applyFont="1" applyAlignment="1">
      <alignment vertical="center"/>
    </xf>
    <xf numFmtId="0" fontId="107" fillId="0" borderId="0" xfId="39" applyFont="1" applyAlignment="1">
      <alignment horizontal="left" vertical="center"/>
    </xf>
    <xf numFmtId="0" fontId="107" fillId="0" borderId="0" xfId="39" applyFont="1" applyBorder="1" applyAlignment="1">
      <alignment horizontal="left" vertical="center"/>
    </xf>
    <xf numFmtId="0" fontId="107" fillId="0" borderId="0" xfId="39" quotePrefix="1" applyFont="1" applyAlignment="1">
      <alignment horizontal="center" vertical="center"/>
    </xf>
    <xf numFmtId="0" fontId="107" fillId="0" borderId="0" xfId="39" applyFont="1" applyAlignment="1">
      <alignment horizontal="right" vertical="center"/>
    </xf>
    <xf numFmtId="164" fontId="108" fillId="0" borderId="20" xfId="39" applyNumberFormat="1" applyFont="1" applyBorder="1" applyAlignment="1">
      <alignment horizontal="center" vertical="center"/>
    </xf>
    <xf numFmtId="0" fontId="108" fillId="0" borderId="0" xfId="39" quotePrefix="1" applyFont="1" applyBorder="1" applyAlignment="1">
      <alignment horizontal="left" vertical="center"/>
    </xf>
    <xf numFmtId="0" fontId="108" fillId="0" borderId="0" xfId="39" quotePrefix="1" applyFont="1" applyBorder="1" applyAlignment="1">
      <alignment horizontal="right" vertical="center"/>
    </xf>
    <xf numFmtId="0" fontId="107" fillId="0" borderId="28" xfId="39" applyFont="1" applyBorder="1" applyAlignment="1">
      <alignment horizontal="center" vertical="center"/>
    </xf>
    <xf numFmtId="0" fontId="108" fillId="0" borderId="0" xfId="39" quotePrefix="1" applyFont="1" applyFill="1" applyBorder="1" applyAlignment="1">
      <alignment horizontal="right" vertical="center"/>
    </xf>
    <xf numFmtId="0" fontId="107" fillId="0" borderId="0" xfId="39" applyFont="1" applyBorder="1" applyAlignment="1">
      <alignment horizontal="right" vertical="center"/>
    </xf>
    <xf numFmtId="2" fontId="108" fillId="0" borderId="0" xfId="39" quotePrefix="1" applyNumberFormat="1" applyFont="1" applyBorder="1" applyAlignment="1">
      <alignment horizontal="left" vertical="center"/>
    </xf>
    <xf numFmtId="2" fontId="108" fillId="0" borderId="0" xfId="39" applyNumberFormat="1" applyFont="1" applyBorder="1" applyAlignment="1">
      <alignment horizontal="left" vertical="center"/>
    </xf>
    <xf numFmtId="0" fontId="107" fillId="0" borderId="0" xfId="39" applyFont="1" applyFill="1" applyBorder="1" applyAlignment="1">
      <alignment vertical="center"/>
    </xf>
    <xf numFmtId="167" fontId="107" fillId="0" borderId="17" xfId="39" applyNumberFormat="1" applyFont="1" applyBorder="1" applyAlignment="1">
      <alignment vertical="center"/>
    </xf>
    <xf numFmtId="167" fontId="107" fillId="0" borderId="12" xfId="39" applyNumberFormat="1" applyFont="1" applyBorder="1" applyAlignment="1">
      <alignment vertical="center"/>
    </xf>
    <xf numFmtId="0" fontId="107" fillId="0" borderId="0" xfId="39" quotePrefix="1" applyFont="1" applyBorder="1" applyAlignment="1">
      <alignment horizontal="left" vertical="center"/>
    </xf>
    <xf numFmtId="0" fontId="107" fillId="0" borderId="16" xfId="39" applyFont="1" applyBorder="1" applyAlignment="1">
      <alignment horizontal="left" vertical="center"/>
    </xf>
    <xf numFmtId="0" fontId="107" fillId="0" borderId="16" xfId="0" applyFont="1" applyBorder="1" applyAlignment="1">
      <alignment horizontal="left"/>
    </xf>
    <xf numFmtId="0" fontId="107" fillId="0" borderId="16" xfId="39" applyFont="1" applyBorder="1" applyAlignment="1">
      <alignment horizontal="center" vertical="center"/>
    </xf>
    <xf numFmtId="0" fontId="107" fillId="0" borderId="16" xfId="39" quotePrefix="1" applyFont="1" applyBorder="1" applyAlignment="1">
      <alignment horizontal="left" vertical="center"/>
    </xf>
    <xf numFmtId="0" fontId="107" fillId="0" borderId="16" xfId="39" applyFont="1" applyFill="1" applyBorder="1" applyAlignment="1">
      <alignment horizontal="center" vertical="center"/>
    </xf>
    <xf numFmtId="0" fontId="107" fillId="0" borderId="16" xfId="39" quotePrefix="1" applyFont="1" applyFill="1" applyBorder="1" applyAlignment="1">
      <alignment horizontal="center" vertical="center"/>
    </xf>
    <xf numFmtId="0" fontId="108" fillId="0" borderId="0" xfId="39" applyFont="1" applyFill="1" applyBorder="1" applyAlignment="1">
      <alignment horizontal="left" vertical="center"/>
    </xf>
    <xf numFmtId="0" fontId="107" fillId="0" borderId="0" xfId="39" quotePrefix="1" applyFont="1" applyBorder="1" applyAlignment="1">
      <alignment vertical="center"/>
    </xf>
    <xf numFmtId="0" fontId="107" fillId="0" borderId="0" xfId="39" quotePrefix="1" applyFont="1" applyBorder="1" applyAlignment="1">
      <alignment horizontal="center" vertical="center"/>
    </xf>
    <xf numFmtId="0" fontId="107" fillId="0" borderId="0" xfId="39" applyFont="1" applyFill="1" applyBorder="1" applyAlignment="1">
      <alignment horizontal="left" vertical="center"/>
    </xf>
    <xf numFmtId="0" fontId="107" fillId="0" borderId="20" xfId="0" quotePrefix="1" applyFont="1" applyBorder="1" applyAlignment="1">
      <alignment vertical="center"/>
    </xf>
    <xf numFmtId="0" fontId="107" fillId="0" borderId="21" xfId="0" quotePrefix="1" applyFont="1" applyBorder="1" applyAlignment="1">
      <alignment vertical="center"/>
    </xf>
    <xf numFmtId="0" fontId="107" fillId="0" borderId="0" xfId="0" quotePrefix="1" applyFont="1" applyBorder="1" applyAlignment="1">
      <alignment horizontal="left" vertical="center"/>
    </xf>
    <xf numFmtId="0" fontId="107" fillId="0" borderId="0" xfId="0" quotePrefix="1" applyFont="1" applyBorder="1" applyAlignment="1">
      <alignment vertical="center"/>
    </xf>
    <xf numFmtId="0" fontId="108" fillId="0" borderId="0" xfId="39" applyFont="1" applyAlignment="1">
      <alignment vertical="center"/>
    </xf>
    <xf numFmtId="0" fontId="76" fillId="0" borderId="0" xfId="0" applyNumberFormat="1" applyFont="1" applyAlignment="1">
      <alignment vertical="center"/>
    </xf>
    <xf numFmtId="0" fontId="76" fillId="0" borderId="0" xfId="0" applyNumberFormat="1" applyFont="1" applyAlignment="1">
      <alignment horizontal="center" vertical="center"/>
    </xf>
    <xf numFmtId="0" fontId="105" fillId="0" borderId="22" xfId="0" applyNumberFormat="1" applyFont="1" applyBorder="1" applyAlignment="1">
      <alignment vertical="center"/>
    </xf>
    <xf numFmtId="0" fontId="105" fillId="0" borderId="23" xfId="0" quotePrefix="1" applyNumberFormat="1" applyFont="1" applyBorder="1" applyAlignment="1">
      <alignment horizontal="left" vertical="center"/>
    </xf>
    <xf numFmtId="0" fontId="105" fillId="0" borderId="0" xfId="0" applyNumberFormat="1" applyFont="1" applyAlignment="1">
      <alignment horizontal="left" vertical="center"/>
    </xf>
    <xf numFmtId="2" fontId="76" fillId="0" borderId="0" xfId="0" applyNumberFormat="1" applyFont="1" applyAlignment="1">
      <alignment horizontal="center" vertical="center"/>
    </xf>
    <xf numFmtId="0" fontId="105" fillId="0" borderId="0" xfId="0" quotePrefix="1" applyNumberFormat="1" applyFont="1" applyAlignment="1">
      <alignment horizontal="left" vertical="center"/>
    </xf>
    <xf numFmtId="0" fontId="105" fillId="0" borderId="0" xfId="0" applyNumberFormat="1" applyFont="1" applyAlignment="1">
      <alignment horizontal="center" vertical="center"/>
    </xf>
    <xf numFmtId="0" fontId="105" fillId="0" borderId="24" xfId="0" applyNumberFormat="1" applyFont="1" applyBorder="1" applyAlignment="1">
      <alignment vertical="center"/>
    </xf>
    <xf numFmtId="0" fontId="105" fillId="0" borderId="0" xfId="0" quotePrefix="1" applyNumberFormat="1" applyFont="1" applyBorder="1" applyAlignment="1">
      <alignment horizontal="left" vertical="center"/>
    </xf>
    <xf numFmtId="0" fontId="76" fillId="0" borderId="0" xfId="0" applyNumberFormat="1" applyFont="1" applyBorder="1" applyAlignment="1">
      <alignment vertical="center"/>
    </xf>
    <xf numFmtId="0" fontId="105" fillId="0" borderId="0" xfId="0" applyNumberFormat="1" applyFont="1" applyAlignment="1">
      <alignment vertical="center"/>
    </xf>
    <xf numFmtId="166" fontId="76" fillId="0" borderId="0" xfId="0" applyNumberFormat="1" applyFont="1" applyFill="1" applyBorder="1" applyAlignment="1">
      <alignment horizontal="center" vertical="center"/>
    </xf>
    <xf numFmtId="49" fontId="105" fillId="0" borderId="0" xfId="0" quotePrefix="1" applyNumberFormat="1" applyFont="1" applyBorder="1" applyAlignment="1">
      <alignment horizontal="left" vertical="center"/>
    </xf>
    <xf numFmtId="2" fontId="76" fillId="0" borderId="0" xfId="0" applyNumberFormat="1" applyFont="1" applyFill="1" applyAlignment="1">
      <alignment horizontal="center" vertical="center"/>
    </xf>
    <xf numFmtId="0" fontId="105" fillId="0" borderId="25" xfId="0" applyNumberFormat="1" applyFont="1" applyBorder="1" applyAlignment="1">
      <alignment vertical="center"/>
    </xf>
    <xf numFmtId="0" fontId="105" fillId="0" borderId="26" xfId="0" quotePrefix="1" applyNumberFormat="1" applyFont="1" applyBorder="1" applyAlignment="1">
      <alignment horizontal="left" vertical="center"/>
    </xf>
    <xf numFmtId="0" fontId="76" fillId="0" borderId="27" xfId="0" applyNumberFormat="1" applyFont="1" applyBorder="1" applyAlignment="1">
      <alignment vertical="center"/>
    </xf>
    <xf numFmtId="0" fontId="76" fillId="0" borderId="27" xfId="0" applyNumberFormat="1" applyFont="1" applyBorder="1" applyAlignment="1">
      <alignment horizontal="center" vertical="center"/>
    </xf>
    <xf numFmtId="0" fontId="114" fillId="0" borderId="0" xfId="0" applyNumberFormat="1" applyFont="1" applyFill="1" applyBorder="1" applyAlignment="1">
      <alignment horizontal="center" vertical="center"/>
    </xf>
    <xf numFmtId="2" fontId="76" fillId="0" borderId="42" xfId="0" applyNumberFormat="1" applyFont="1" applyFill="1" applyBorder="1" applyAlignment="1">
      <alignment horizontal="center" vertical="center"/>
    </xf>
    <xf numFmtId="0" fontId="76" fillId="0" borderId="42" xfId="0" applyNumberFormat="1" applyFont="1" applyFill="1" applyBorder="1" applyAlignment="1">
      <alignment horizontal="center" vertical="center"/>
    </xf>
    <xf numFmtId="0" fontId="76" fillId="0" borderId="0" xfId="0" applyNumberFormat="1" applyFont="1" applyFill="1" applyBorder="1" applyAlignment="1">
      <alignment vertical="center"/>
    </xf>
    <xf numFmtId="20" fontId="76" fillId="0" borderId="0" xfId="0" applyNumberFormat="1" applyFont="1" applyFill="1" applyBorder="1" applyAlignment="1">
      <alignment horizontal="center" vertical="center"/>
    </xf>
    <xf numFmtId="0" fontId="115" fillId="0" borderId="0" xfId="0" applyNumberFormat="1" applyFont="1" applyFill="1" applyBorder="1" applyAlignment="1">
      <alignment vertical="center"/>
    </xf>
    <xf numFmtId="1" fontId="76" fillId="0" borderId="0" xfId="0" applyNumberFormat="1" applyFont="1" applyFill="1" applyBorder="1" applyAlignment="1">
      <alignment horizontal="center" vertical="center"/>
    </xf>
    <xf numFmtId="2" fontId="76" fillId="0" borderId="0" xfId="0" applyNumberFormat="1" applyFont="1" applyFill="1" applyBorder="1" applyAlignment="1">
      <alignment horizontal="center" vertical="center"/>
    </xf>
    <xf numFmtId="166" fontId="76" fillId="0" borderId="0" xfId="0" quotePrefix="1" applyNumberFormat="1" applyFont="1" applyFill="1" applyBorder="1" applyAlignment="1">
      <alignment horizontal="center" vertical="center"/>
    </xf>
    <xf numFmtId="0" fontId="105" fillId="0" borderId="0" xfId="0" applyNumberFormat="1" applyFont="1" applyFill="1" applyBorder="1" applyAlignment="1">
      <alignment horizontal="left" vertical="center"/>
    </xf>
    <xf numFmtId="0" fontId="76" fillId="0" borderId="0" xfId="0" applyNumberFormat="1" applyFont="1" applyFill="1" applyBorder="1" applyAlignment="1">
      <alignment horizontal="center" vertical="center"/>
    </xf>
    <xf numFmtId="164" fontId="114" fillId="0" borderId="0" xfId="0" applyNumberFormat="1" applyFont="1" applyFill="1" applyBorder="1" applyAlignment="1">
      <alignment horizontal="center" vertical="center"/>
    </xf>
    <xf numFmtId="0" fontId="105" fillId="0" borderId="18" xfId="0" applyNumberFormat="1" applyFont="1" applyFill="1" applyBorder="1" applyAlignment="1">
      <alignment horizontal="left" vertical="center"/>
    </xf>
    <xf numFmtId="0" fontId="105" fillId="0" borderId="18" xfId="0" applyNumberFormat="1" applyFont="1" applyBorder="1" applyAlignment="1">
      <alignment horizontal="left" vertical="center"/>
    </xf>
    <xf numFmtId="1" fontId="76" fillId="0" borderId="0" xfId="0" applyNumberFormat="1" applyFont="1" applyBorder="1" applyAlignment="1">
      <alignment horizontal="center" vertical="center"/>
    </xf>
    <xf numFmtId="2" fontId="76" fillId="0" borderId="0" xfId="0" applyNumberFormat="1" applyFont="1" applyAlignment="1">
      <alignment vertical="center"/>
    </xf>
    <xf numFmtId="0" fontId="105" fillId="0" borderId="19" xfId="0" applyNumberFormat="1" applyFont="1" applyFill="1" applyBorder="1" applyAlignment="1">
      <alignment horizontal="left" vertical="center"/>
    </xf>
    <xf numFmtId="1" fontId="76" fillId="0" borderId="20" xfId="0" applyNumberFormat="1" applyFont="1" applyBorder="1" applyAlignment="1">
      <alignment horizontal="center" vertical="center"/>
    </xf>
    <xf numFmtId="0" fontId="105" fillId="0" borderId="17" xfId="0" applyFont="1" applyBorder="1" applyAlignment="1">
      <alignment vertical="center"/>
    </xf>
    <xf numFmtId="0" fontId="76" fillId="0" borderId="16" xfId="0" applyFont="1" applyBorder="1" applyAlignment="1">
      <alignment vertical="center"/>
    </xf>
    <xf numFmtId="0" fontId="105" fillId="0" borderId="16" xfId="0" applyFont="1" applyBorder="1" applyAlignment="1">
      <alignment vertical="center"/>
    </xf>
    <xf numFmtId="2" fontId="76" fillId="0" borderId="16" xfId="0" applyNumberFormat="1" applyFont="1" applyBorder="1" applyAlignment="1">
      <alignment horizontal="left" vertical="center"/>
    </xf>
    <xf numFmtId="0" fontId="76" fillId="0" borderId="12" xfId="0" applyFont="1" applyBorder="1" applyAlignment="1">
      <alignment vertical="center"/>
    </xf>
    <xf numFmtId="0" fontId="105" fillId="0" borderId="18" xfId="0" applyFont="1" applyBorder="1" applyAlignment="1">
      <alignment vertical="center"/>
    </xf>
    <xf numFmtId="0" fontId="105" fillId="0" borderId="0" xfId="0" applyFont="1" applyBorder="1" applyAlignment="1">
      <alignment horizontal="left" vertical="center"/>
    </xf>
    <xf numFmtId="0" fontId="76" fillId="0" borderId="0" xfId="0" applyFont="1" applyBorder="1" applyAlignment="1">
      <alignment horizontal="left" vertical="center"/>
    </xf>
    <xf numFmtId="0" fontId="76" fillId="0" borderId="14" xfId="0" applyFont="1" applyBorder="1" applyAlignment="1">
      <alignment vertical="center"/>
    </xf>
    <xf numFmtId="0" fontId="105" fillId="0" borderId="19" xfId="0" applyFont="1" applyBorder="1" applyAlignment="1">
      <alignment vertical="center"/>
    </xf>
    <xf numFmtId="15" fontId="76" fillId="0" borderId="20" xfId="0" applyNumberFormat="1" applyFont="1" applyBorder="1" applyAlignment="1">
      <alignment horizontal="left" vertical="center"/>
    </xf>
    <xf numFmtId="0" fontId="76" fillId="0" borderId="20" xfId="0" applyFont="1" applyBorder="1" applyAlignment="1">
      <alignment vertical="center"/>
    </xf>
    <xf numFmtId="0" fontId="105" fillId="0" borderId="20" xfId="0" applyFont="1" applyBorder="1" applyAlignment="1">
      <alignment vertical="center"/>
    </xf>
    <xf numFmtId="0" fontId="105" fillId="0" borderId="20" xfId="0" applyFont="1" applyBorder="1" applyAlignment="1">
      <alignment horizontal="left" vertical="center"/>
    </xf>
    <xf numFmtId="0" fontId="76" fillId="0" borderId="20" xfId="0" applyFont="1" applyBorder="1" applyAlignment="1">
      <alignment horizontal="left" vertical="center"/>
    </xf>
    <xf numFmtId="0" fontId="76" fillId="0" borderId="15" xfId="0" applyFont="1" applyBorder="1" applyAlignment="1">
      <alignment vertical="center"/>
    </xf>
    <xf numFmtId="164" fontId="76" fillId="0" borderId="28" xfId="0" applyNumberFormat="1" applyFont="1" applyBorder="1" applyAlignment="1">
      <alignment horizontal="center" vertical="center"/>
    </xf>
    <xf numFmtId="167" fontId="76" fillId="0" borderId="42" xfId="0" applyNumberFormat="1" applyFont="1" applyFill="1" applyBorder="1" applyAlignment="1">
      <alignment horizontal="center" vertical="center"/>
    </xf>
    <xf numFmtId="0" fontId="105" fillId="0" borderId="42" xfId="0" applyFont="1" applyBorder="1" applyAlignment="1">
      <alignment horizontal="center" vertical="center"/>
    </xf>
    <xf numFmtId="166" fontId="105" fillId="0" borderId="39" xfId="0" applyNumberFormat="1" applyFont="1" applyFill="1" applyBorder="1" applyAlignment="1">
      <alignment horizontal="center" vertical="center"/>
    </xf>
    <xf numFmtId="2" fontId="76" fillId="0" borderId="42" xfId="0" applyNumberFormat="1" applyFont="1" applyBorder="1" applyAlignment="1">
      <alignment horizontal="center" vertical="center"/>
    </xf>
    <xf numFmtId="166" fontId="105" fillId="0" borderId="41" xfId="0" applyNumberFormat="1" applyFont="1" applyFill="1" applyBorder="1" applyAlignment="1">
      <alignment horizontal="center" vertical="center"/>
    </xf>
    <xf numFmtId="167" fontId="76" fillId="0" borderId="41" xfId="0" applyNumberFormat="1" applyFont="1" applyFill="1" applyBorder="1" applyAlignment="1">
      <alignment horizontal="center" vertical="center"/>
    </xf>
    <xf numFmtId="0" fontId="76" fillId="0" borderId="42" xfId="0" applyFont="1" applyBorder="1" applyAlignment="1">
      <alignment horizontal="center" vertical="center"/>
    </xf>
    <xf numFmtId="0" fontId="111" fillId="0" borderId="0" xfId="0" applyNumberFormat="1" applyFont="1" applyFill="1" applyAlignment="1">
      <alignment horizontal="center" vertical="center"/>
    </xf>
    <xf numFmtId="0" fontId="110" fillId="0" borderId="0" xfId="0" applyNumberFormat="1" applyFont="1" applyFill="1" applyAlignment="1">
      <alignment horizontal="center" vertical="center"/>
    </xf>
    <xf numFmtId="0" fontId="111" fillId="0" borderId="11" xfId="0" applyNumberFormat="1" applyFont="1" applyFill="1" applyBorder="1" applyAlignment="1">
      <alignment horizontal="center" vertical="center"/>
    </xf>
    <xf numFmtId="0" fontId="110" fillId="0" borderId="11" xfId="0" applyNumberFormat="1" applyFont="1" applyFill="1" applyBorder="1" applyAlignment="1">
      <alignment horizontal="center" vertical="center"/>
    </xf>
    <xf numFmtId="0" fontId="110" fillId="0" borderId="12" xfId="0" applyNumberFormat="1" applyFont="1" applyFill="1" applyBorder="1" applyAlignment="1">
      <alignment horizontal="center" vertical="center"/>
    </xf>
    <xf numFmtId="2" fontId="110" fillId="0" borderId="0" xfId="0" applyNumberFormat="1" applyFont="1" applyFill="1" applyBorder="1" applyAlignment="1">
      <alignment horizontal="center" vertical="center"/>
    </xf>
    <xf numFmtId="0" fontId="110" fillId="0" borderId="0" xfId="0" applyNumberFormat="1" applyFont="1" applyFill="1" applyBorder="1" applyAlignment="1">
      <alignment horizontal="center" vertical="center"/>
    </xf>
    <xf numFmtId="0" fontId="110" fillId="0" borderId="13" xfId="0" applyNumberFormat="1" applyFont="1" applyFill="1" applyBorder="1" applyAlignment="1">
      <alignment horizontal="center" vertical="center"/>
    </xf>
    <xf numFmtId="2" fontId="110" fillId="0" borderId="13" xfId="0" applyNumberFormat="1" applyFont="1" applyFill="1" applyBorder="1" applyAlignment="1">
      <alignment horizontal="center" vertical="center"/>
    </xf>
    <xf numFmtId="2" fontId="110" fillId="0" borderId="14" xfId="0" applyNumberFormat="1" applyFont="1" applyFill="1" applyBorder="1" applyAlignment="1">
      <alignment horizontal="center" vertical="center"/>
    </xf>
    <xf numFmtId="49" fontId="110" fillId="0" borderId="0" xfId="0" applyNumberFormat="1" applyFont="1" applyFill="1" applyAlignment="1">
      <alignment horizontal="center" vertical="center"/>
    </xf>
    <xf numFmtId="0" fontId="118" fillId="0" borderId="0" xfId="0" applyNumberFormat="1" applyFont="1" applyFill="1" applyAlignment="1">
      <alignment horizontal="center" vertical="center"/>
    </xf>
    <xf numFmtId="15" fontId="110" fillId="0" borderId="0" xfId="0" applyNumberFormat="1" applyFont="1" applyFill="1" applyAlignment="1">
      <alignment horizontal="center" vertical="center"/>
    </xf>
    <xf numFmtId="0" fontId="110" fillId="0" borderId="9" xfId="0" applyNumberFormat="1" applyFont="1" applyFill="1" applyBorder="1" applyAlignment="1">
      <alignment horizontal="center" vertical="center"/>
    </xf>
    <xf numFmtId="2" fontId="110" fillId="0" borderId="9" xfId="0" applyNumberFormat="1" applyFont="1" applyFill="1" applyBorder="1" applyAlignment="1">
      <alignment horizontal="center" vertical="center"/>
    </xf>
    <xf numFmtId="2" fontId="110" fillId="0" borderId="15" xfId="0" applyNumberFormat="1" applyFont="1" applyFill="1" applyBorder="1" applyAlignment="1">
      <alignment horizontal="center" vertical="center"/>
    </xf>
    <xf numFmtId="164" fontId="110" fillId="0" borderId="0" xfId="0" applyNumberFormat="1" applyFont="1" applyFill="1" applyBorder="1" applyAlignment="1">
      <alignment horizontal="center" vertical="center"/>
    </xf>
    <xf numFmtId="167" fontId="111" fillId="0" borderId="0" xfId="0" applyNumberFormat="1" applyFont="1" applyFill="1" applyAlignment="1">
      <alignment horizontal="center" vertical="center"/>
    </xf>
    <xf numFmtId="164" fontId="111" fillId="0" borderId="0" xfId="0" applyNumberFormat="1" applyFont="1" applyFill="1" applyBorder="1" applyAlignment="1">
      <alignment horizontal="center" vertical="center"/>
    </xf>
    <xf numFmtId="164" fontId="120" fillId="0" borderId="0" xfId="0" applyNumberFormat="1" applyFont="1" applyFill="1" applyBorder="1" applyAlignment="1">
      <alignment horizontal="center" vertical="center"/>
    </xf>
    <xf numFmtId="164" fontId="119" fillId="0" borderId="0" xfId="0" applyNumberFormat="1" applyFont="1" applyFill="1" applyBorder="1" applyAlignment="1">
      <alignment horizontal="center" vertical="center"/>
    </xf>
    <xf numFmtId="1" fontId="110" fillId="0" borderId="0" xfId="0" applyNumberFormat="1" applyFont="1" applyFill="1" applyBorder="1" applyAlignment="1">
      <alignment horizontal="center" vertical="center"/>
    </xf>
    <xf numFmtId="167" fontId="124" fillId="0" borderId="0" xfId="0" applyNumberFormat="1" applyFont="1" applyFill="1" applyBorder="1" applyAlignment="1">
      <alignment horizontal="center" vertical="center"/>
    </xf>
    <xf numFmtId="0" fontId="121" fillId="0" borderId="0" xfId="0" quotePrefix="1" applyNumberFormat="1" applyFont="1" applyFill="1" applyAlignment="1">
      <alignment horizontal="center" vertical="center"/>
    </xf>
    <xf numFmtId="0" fontId="123" fillId="0" borderId="0" xfId="0" applyNumberFormat="1" applyFont="1" applyFill="1" applyAlignment="1">
      <alignment horizontal="center" vertical="center"/>
    </xf>
    <xf numFmtId="0" fontId="126" fillId="0" borderId="0" xfId="0" applyNumberFormat="1" applyFont="1" applyFill="1" applyAlignment="1">
      <alignment horizontal="center" vertical="center"/>
    </xf>
    <xf numFmtId="0" fontId="127" fillId="0" borderId="0" xfId="0" quotePrefix="1" applyFont="1" applyFill="1" applyBorder="1" applyAlignment="1">
      <alignment horizontal="center" vertical="center"/>
    </xf>
    <xf numFmtId="0" fontId="126" fillId="0" borderId="0" xfId="0" applyFont="1" applyFill="1" applyBorder="1" applyAlignment="1">
      <alignment horizontal="center" vertical="center"/>
    </xf>
    <xf numFmtId="0" fontId="111" fillId="0" borderId="0" xfId="0" applyNumberFormat="1" applyFont="1" applyFill="1" applyAlignment="1">
      <alignment horizontal="left" vertical="center"/>
    </xf>
    <xf numFmtId="0" fontId="110" fillId="0" borderId="0" xfId="0" applyNumberFormat="1" applyFont="1" applyFill="1" applyAlignment="1">
      <alignment horizontal="left" vertical="center"/>
    </xf>
    <xf numFmtId="0" fontId="110" fillId="0" borderId="0" xfId="0" applyNumberFormat="1" applyFont="1" applyFill="1" applyBorder="1" applyAlignment="1">
      <alignment horizontal="left" vertical="center"/>
    </xf>
    <xf numFmtId="2" fontId="111" fillId="0" borderId="0" xfId="0" applyNumberFormat="1" applyFont="1" applyFill="1" applyBorder="1" applyAlignment="1">
      <alignment horizontal="left" vertical="center"/>
    </xf>
    <xf numFmtId="167" fontId="110" fillId="0" borderId="0" xfId="0" applyNumberFormat="1" applyFont="1" applyFill="1" applyAlignment="1">
      <alignment horizontal="left" vertical="center"/>
    </xf>
    <xf numFmtId="0" fontId="110" fillId="0" borderId="14" xfId="0" applyNumberFormat="1" applyFont="1" applyFill="1" applyBorder="1" applyAlignment="1">
      <alignment horizontal="left" vertical="center"/>
    </xf>
    <xf numFmtId="0" fontId="110" fillId="0" borderId="18" xfId="0" applyNumberFormat="1" applyFont="1" applyFill="1" applyBorder="1" applyAlignment="1">
      <alignment horizontal="left" vertical="center"/>
    </xf>
    <xf numFmtId="0" fontId="111" fillId="0" borderId="14" xfId="0" applyNumberFormat="1" applyFont="1" applyFill="1" applyBorder="1" applyAlignment="1">
      <alignment horizontal="left" vertical="center"/>
    </xf>
    <xf numFmtId="0" fontId="111" fillId="0" borderId="0" xfId="0" applyNumberFormat="1" applyFont="1" applyFill="1" applyBorder="1" applyAlignment="1">
      <alignment horizontal="left" vertical="center"/>
    </xf>
    <xf numFmtId="0" fontId="110" fillId="0" borderId="18" xfId="0" quotePrefix="1" applyNumberFormat="1" applyFont="1" applyFill="1" applyBorder="1" applyAlignment="1">
      <alignment horizontal="left" vertical="center"/>
    </xf>
    <xf numFmtId="0" fontId="110" fillId="0" borderId="15" xfId="0" applyNumberFormat="1" applyFont="1" applyFill="1" applyBorder="1" applyAlignment="1">
      <alignment horizontal="left" vertical="center"/>
    </xf>
    <xf numFmtId="0" fontId="111" fillId="0" borderId="15" xfId="0" applyNumberFormat="1" applyFont="1" applyFill="1" applyBorder="1" applyAlignment="1">
      <alignment horizontal="left" vertical="center"/>
    </xf>
    <xf numFmtId="0" fontId="121" fillId="0" borderId="0" xfId="0" quotePrefix="1" applyNumberFormat="1" applyFont="1" applyFill="1" applyAlignment="1">
      <alignment horizontal="left" vertical="center"/>
    </xf>
    <xf numFmtId="0" fontId="125" fillId="0" borderId="0" xfId="0" applyNumberFormat="1" applyFont="1" applyFill="1" applyAlignment="1">
      <alignment horizontal="left" vertical="center"/>
    </xf>
    <xf numFmtId="0" fontId="111" fillId="0" borderId="0" xfId="0" applyFont="1" applyFill="1" applyBorder="1" applyAlignment="1">
      <alignment horizontal="left" vertical="center"/>
    </xf>
    <xf numFmtId="164" fontId="111" fillId="0" borderId="0" xfId="0" applyNumberFormat="1" applyFont="1" applyFill="1" applyBorder="1" applyAlignment="1">
      <alignment horizontal="left" vertical="center"/>
    </xf>
    <xf numFmtId="0" fontId="126" fillId="0" borderId="0" xfId="0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/>
    </xf>
    <xf numFmtId="2" fontId="17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Alignment="1">
      <alignment horizontal="left"/>
    </xf>
    <xf numFmtId="0" fontId="29" fillId="0" borderId="0" xfId="0" applyNumberFormat="1" applyFont="1" applyFill="1" applyAlignment="1">
      <alignment horizontal="left"/>
    </xf>
    <xf numFmtId="0" fontId="76" fillId="0" borderId="0" xfId="0" quotePrefix="1" applyFont="1" applyBorder="1" applyAlignment="1">
      <alignment vertical="center"/>
    </xf>
    <xf numFmtId="0" fontId="76" fillId="0" borderId="0" xfId="39" quotePrefix="1" applyFont="1" applyBorder="1" applyAlignment="1">
      <alignment vertical="center"/>
    </xf>
    <xf numFmtId="0" fontId="76" fillId="0" borderId="0" xfId="39" quotePrefix="1" applyFont="1" applyBorder="1" applyAlignment="1">
      <alignment horizontal="left" vertical="center"/>
    </xf>
    <xf numFmtId="0" fontId="76" fillId="0" borderId="0" xfId="39" applyFont="1" applyBorder="1" applyAlignment="1">
      <alignment vertical="center"/>
    </xf>
    <xf numFmtId="0" fontId="105" fillId="0" borderId="0" xfId="39" applyFont="1" applyBorder="1" applyAlignment="1">
      <alignment vertical="center"/>
    </xf>
    <xf numFmtId="0" fontId="4" fillId="0" borderId="29" xfId="47" applyFont="1" applyBorder="1" applyAlignment="1">
      <alignment vertical="center"/>
    </xf>
    <xf numFmtId="0" fontId="4" fillId="0" borderId="21" xfId="47" applyFont="1" applyBorder="1" applyAlignment="1">
      <alignment vertical="center"/>
    </xf>
    <xf numFmtId="0" fontId="4" fillId="0" borderId="30" xfId="47" applyFont="1" applyBorder="1" applyAlignment="1">
      <alignment vertical="center"/>
    </xf>
    <xf numFmtId="0" fontId="4" fillId="0" borderId="28" xfId="47" applyFont="1" applyBorder="1"/>
    <xf numFmtId="0" fontId="4" fillId="0" borderId="29" xfId="47" applyFont="1" applyBorder="1" applyAlignment="1"/>
    <xf numFmtId="0" fontId="4" fillId="0" borderId="21" xfId="47" applyFont="1" applyBorder="1" applyAlignment="1"/>
    <xf numFmtId="0" fontId="4" fillId="0" borderId="30" xfId="47" applyFont="1" applyBorder="1" applyAlignment="1"/>
    <xf numFmtId="2" fontId="4" fillId="0" borderId="21" xfId="47" applyNumberFormat="1" applyFont="1" applyBorder="1" applyAlignment="1"/>
    <xf numFmtId="2" fontId="4" fillId="0" borderId="29" xfId="47" applyNumberFormat="1" applyFont="1" applyBorder="1" applyAlignment="1">
      <alignment horizontal="left"/>
    </xf>
    <xf numFmtId="2" fontId="4" fillId="0" borderId="21" xfId="47" applyNumberFormat="1" applyFont="1" applyBorder="1" applyAlignment="1">
      <alignment horizontal="left"/>
    </xf>
    <xf numFmtId="2" fontId="4" fillId="0" borderId="30" xfId="47" applyNumberFormat="1" applyFont="1" applyBorder="1" applyAlignment="1"/>
    <xf numFmtId="0" fontId="4" fillId="0" borderId="0" xfId="47" applyFont="1"/>
    <xf numFmtId="20" fontId="4" fillId="0" borderId="28" xfId="47" applyNumberFormat="1" applyFont="1" applyBorder="1" applyAlignment="1">
      <alignment horizontal="center" vertical="center"/>
    </xf>
    <xf numFmtId="0" fontId="4" fillId="0" borderId="21" xfId="47" applyFont="1" applyBorder="1"/>
    <xf numFmtId="0" fontId="4" fillId="0" borderId="29" xfId="47" applyFont="1" applyBorder="1"/>
    <xf numFmtId="0" fontId="4" fillId="0" borderId="30" xfId="47" applyFont="1" applyBorder="1"/>
    <xf numFmtId="1" fontId="4" fillId="0" borderId="21" xfId="47" applyNumberFormat="1" applyFont="1" applyBorder="1"/>
    <xf numFmtId="1" fontId="4" fillId="0" borderId="21" xfId="47" applyNumberFormat="1" applyFont="1" applyBorder="1" applyAlignment="1"/>
    <xf numFmtId="0" fontId="4" fillId="0" borderId="0" xfId="47" applyFont="1" applyAlignment="1"/>
    <xf numFmtId="0" fontId="4" fillId="0" borderId="0" xfId="47" applyFont="1" applyAlignment="1">
      <alignment horizontal="left"/>
    </xf>
    <xf numFmtId="2" fontId="4" fillId="0" borderId="0" xfId="47" applyNumberFormat="1" applyFont="1" applyAlignment="1">
      <alignment horizontal="center"/>
    </xf>
    <xf numFmtId="164" fontId="4" fillId="0" borderId="0" xfId="47" applyNumberFormat="1" applyFont="1" applyAlignment="1">
      <alignment horizontal="center"/>
    </xf>
    <xf numFmtId="0" fontId="4" fillId="0" borderId="0" xfId="47" applyFont="1" applyAlignment="1">
      <alignment horizontal="center"/>
    </xf>
    <xf numFmtId="0" fontId="110" fillId="0" borderId="0" xfId="0" quotePrefix="1" applyNumberFormat="1" applyFont="1" applyFill="1" applyBorder="1" applyAlignment="1">
      <alignment horizontal="left" vertical="center"/>
    </xf>
    <xf numFmtId="0" fontId="110" fillId="0" borderId="19" xfId="0" quotePrefix="1" applyNumberFormat="1" applyFont="1" applyFill="1" applyBorder="1" applyAlignment="1">
      <alignment horizontal="left" vertical="center"/>
    </xf>
    <xf numFmtId="0" fontId="110" fillId="0" borderId="15" xfId="0" quotePrefix="1" applyNumberFormat="1" applyFont="1" applyFill="1" applyBorder="1" applyAlignment="1">
      <alignment horizontal="left" vertical="center"/>
    </xf>
    <xf numFmtId="167" fontId="105" fillId="0" borderId="42" xfId="0" applyNumberFormat="1" applyFont="1" applyFill="1" applyBorder="1" applyAlignment="1">
      <alignment horizontal="center" vertical="center"/>
    </xf>
    <xf numFmtId="0" fontId="110" fillId="0" borderId="43" xfId="0" applyNumberFormat="1" applyFont="1" applyFill="1" applyBorder="1" applyAlignment="1">
      <alignment horizontal="left" vertical="center"/>
    </xf>
    <xf numFmtId="166" fontId="4" fillId="0" borderId="0" xfId="0" applyNumberFormat="1" applyFont="1" applyFill="1" applyAlignment="1">
      <alignment horizontal="center" vertical="center"/>
    </xf>
    <xf numFmtId="166" fontId="76" fillId="0" borderId="42" xfId="0" applyNumberFormat="1" applyFont="1" applyBorder="1" applyAlignment="1">
      <alignment horizontal="center" vertical="center"/>
    </xf>
    <xf numFmtId="0" fontId="105" fillId="0" borderId="0" xfId="0" applyFont="1" applyFill="1" applyBorder="1" applyAlignment="1">
      <alignment horizontal="center" vertical="center"/>
    </xf>
    <xf numFmtId="169" fontId="105" fillId="0" borderId="0" xfId="0" quotePrefix="1" applyNumberFormat="1" applyFont="1" applyBorder="1" applyAlignment="1">
      <alignment horizontal="left" vertical="center"/>
    </xf>
    <xf numFmtId="0" fontId="105" fillId="0" borderId="0" xfId="0" applyFont="1" applyFill="1" applyAlignment="1">
      <alignment horizontal="left" vertical="center"/>
    </xf>
    <xf numFmtId="0" fontId="105" fillId="0" borderId="0" xfId="0" applyFont="1" applyFill="1" applyAlignment="1">
      <alignment horizontal="center" vertical="center"/>
    </xf>
    <xf numFmtId="166" fontId="76" fillId="0" borderId="14" xfId="0" applyNumberFormat="1" applyFont="1" applyBorder="1" applyAlignment="1">
      <alignment horizontal="center" vertical="center"/>
    </xf>
    <xf numFmtId="166" fontId="76" fillId="0" borderId="15" xfId="0" applyNumberFormat="1" applyFont="1" applyBorder="1" applyAlignment="1">
      <alignment horizontal="center" vertical="center"/>
    </xf>
    <xf numFmtId="20" fontId="76" fillId="0" borderId="42" xfId="0" applyNumberFormat="1" applyFont="1" applyFill="1" applyBorder="1" applyAlignment="1">
      <alignment horizontal="center" vertical="center"/>
    </xf>
    <xf numFmtId="164" fontId="76" fillId="27" borderId="42" xfId="0" applyNumberFormat="1" applyFont="1" applyFill="1" applyBorder="1" applyAlignment="1">
      <alignment horizontal="center"/>
    </xf>
    <xf numFmtId="166" fontId="76" fillId="0" borderId="42" xfId="0" quotePrefix="1" applyNumberFormat="1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166" fontId="105" fillId="0" borderId="0" xfId="0" applyNumberFormat="1" applyFont="1" applyFill="1" applyBorder="1" applyAlignment="1">
      <alignment horizontal="center" vertical="center"/>
    </xf>
    <xf numFmtId="167" fontId="76" fillId="0" borderId="0" xfId="0" applyNumberFormat="1" applyFont="1" applyFill="1" applyBorder="1" applyAlignment="1">
      <alignment horizontal="center" vertical="center"/>
    </xf>
    <xf numFmtId="0" fontId="110" fillId="28" borderId="32" xfId="0" applyNumberFormat="1" applyFont="1" applyFill="1" applyBorder="1" applyAlignment="1">
      <alignment horizontal="center" vertical="center"/>
    </xf>
    <xf numFmtId="0" fontId="111" fillId="28" borderId="32" xfId="0" applyNumberFormat="1" applyFont="1" applyFill="1" applyBorder="1" applyAlignment="1">
      <alignment horizontal="center" vertical="center"/>
    </xf>
    <xf numFmtId="0" fontId="111" fillId="28" borderId="12" xfId="0" applyNumberFormat="1" applyFont="1" applyFill="1" applyBorder="1" applyAlignment="1">
      <alignment horizontal="center" vertical="center"/>
    </xf>
    <xf numFmtId="0" fontId="111" fillId="28" borderId="18" xfId="0" applyNumberFormat="1" applyFont="1" applyFill="1" applyBorder="1" applyAlignment="1">
      <alignment horizontal="center" vertical="center"/>
    </xf>
    <xf numFmtId="0" fontId="111" fillId="28" borderId="0" xfId="0" applyNumberFormat="1" applyFont="1" applyFill="1" applyBorder="1" applyAlignment="1">
      <alignment horizontal="center" vertical="center"/>
    </xf>
    <xf numFmtId="0" fontId="111" fillId="28" borderId="14" xfId="0" applyNumberFormat="1" applyFont="1" applyFill="1" applyBorder="1" applyAlignment="1">
      <alignment horizontal="center" vertical="center"/>
    </xf>
    <xf numFmtId="167" fontId="111" fillId="28" borderId="0" xfId="0" applyNumberFormat="1" applyFont="1" applyFill="1" applyBorder="1" applyAlignment="1">
      <alignment horizontal="center" vertical="center"/>
    </xf>
    <xf numFmtId="167" fontId="124" fillId="28" borderId="0" xfId="0" applyNumberFormat="1" applyFont="1" applyFill="1" applyBorder="1" applyAlignment="1">
      <alignment horizontal="center" vertical="center"/>
    </xf>
    <xf numFmtId="0" fontId="110" fillId="28" borderId="18" xfId="0" quotePrefix="1" applyNumberFormat="1" applyFont="1" applyFill="1" applyBorder="1" applyAlignment="1">
      <alignment horizontal="center" vertical="center"/>
    </xf>
    <xf numFmtId="0" fontId="110" fillId="28" borderId="19" xfId="0" applyNumberFormat="1" applyFont="1" applyFill="1" applyBorder="1" applyAlignment="1">
      <alignment horizontal="center" vertical="center"/>
    </xf>
    <xf numFmtId="167" fontId="124" fillId="28" borderId="20" xfId="0" quotePrefix="1" applyNumberFormat="1" applyFont="1" applyFill="1" applyBorder="1" applyAlignment="1">
      <alignment horizontal="center" vertical="center"/>
    </xf>
    <xf numFmtId="167" fontId="124" fillId="28" borderId="20" xfId="0" applyNumberFormat="1" applyFont="1" applyFill="1" applyBorder="1" applyAlignment="1">
      <alignment horizontal="center" vertical="center"/>
    </xf>
    <xf numFmtId="0" fontId="111" fillId="28" borderId="15" xfId="0" applyNumberFormat="1" applyFont="1" applyFill="1" applyBorder="1" applyAlignment="1">
      <alignment horizontal="center" vertical="center"/>
    </xf>
    <xf numFmtId="0" fontId="121" fillId="0" borderId="0" xfId="0" applyFont="1" applyFill="1" applyBorder="1" applyAlignment="1">
      <alignment horizontal="center" vertical="center"/>
    </xf>
    <xf numFmtId="164" fontId="122" fillId="0" borderId="0" xfId="0" applyNumberFormat="1" applyFont="1" applyFill="1" applyBorder="1" applyAlignment="1">
      <alignment horizontal="center" vertical="center"/>
    </xf>
    <xf numFmtId="0" fontId="110" fillId="0" borderId="41" xfId="0" applyNumberFormat="1" applyFont="1" applyFill="1" applyBorder="1" applyAlignment="1">
      <alignment horizontal="left" vertical="center"/>
    </xf>
    <xf numFmtId="164" fontId="121" fillId="0" borderId="0" xfId="0" applyNumberFormat="1" applyFont="1" applyFill="1" applyBorder="1" applyAlignment="1">
      <alignment horizontal="center" vertical="center"/>
    </xf>
    <xf numFmtId="0" fontId="110" fillId="0" borderId="40" xfId="0" quotePrefix="1" applyNumberFormat="1" applyFont="1" applyFill="1" applyBorder="1" applyAlignment="1">
      <alignment horizontal="left" vertical="center"/>
    </xf>
    <xf numFmtId="0" fontId="111" fillId="0" borderId="43" xfId="0" applyNumberFormat="1" applyFont="1" applyFill="1" applyBorder="1" applyAlignment="1">
      <alignment horizontal="left" vertical="center"/>
    </xf>
    <xf numFmtId="0" fontId="128" fillId="28" borderId="33" xfId="0" applyFont="1" applyFill="1" applyBorder="1"/>
    <xf numFmtId="1" fontId="129" fillId="28" borderId="28" xfId="0" applyNumberFormat="1" applyFont="1" applyFill="1" applyBorder="1" applyAlignment="1">
      <alignment horizontal="center"/>
    </xf>
    <xf numFmtId="0" fontId="106" fillId="28" borderId="44" xfId="0" applyNumberFormat="1" applyFont="1" applyFill="1" applyBorder="1" applyAlignment="1">
      <alignment horizontal="center" vertical="center"/>
    </xf>
    <xf numFmtId="0" fontId="106" fillId="28" borderId="40" xfId="0" applyNumberFormat="1" applyFont="1" applyFill="1" applyBorder="1" applyAlignment="1">
      <alignment horizontal="left" vertical="center"/>
    </xf>
    <xf numFmtId="0" fontId="74" fillId="28" borderId="41" xfId="0" applyNumberFormat="1" applyFont="1" applyFill="1" applyBorder="1" applyAlignment="1">
      <alignment horizontal="center" vertical="center"/>
    </xf>
    <xf numFmtId="0" fontId="74" fillId="28" borderId="43" xfId="0" applyNumberFormat="1" applyFont="1" applyFill="1" applyBorder="1" applyAlignment="1">
      <alignment horizontal="center" vertical="center"/>
    </xf>
    <xf numFmtId="0" fontId="130" fillId="28" borderId="28" xfId="0" applyNumberFormat="1" applyFont="1" applyFill="1" applyBorder="1" applyAlignment="1">
      <alignment horizontal="center" vertical="center"/>
    </xf>
    <xf numFmtId="0" fontId="131" fillId="28" borderId="37" xfId="0" applyNumberFormat="1" applyFont="1" applyFill="1" applyBorder="1" applyAlignment="1">
      <alignment horizontal="left" vertical="center"/>
    </xf>
    <xf numFmtId="0" fontId="131" fillId="28" borderId="39" xfId="0" applyNumberFormat="1" applyFont="1" applyFill="1" applyBorder="1" applyAlignment="1">
      <alignment horizontal="left" vertical="center"/>
    </xf>
    <xf numFmtId="0" fontId="130" fillId="28" borderId="38" xfId="0" applyNumberFormat="1" applyFont="1" applyFill="1" applyBorder="1" applyAlignment="1">
      <alignment horizontal="left" vertical="center"/>
    </xf>
    <xf numFmtId="0" fontId="130" fillId="28" borderId="37" xfId="0" applyNumberFormat="1" applyFont="1" applyFill="1" applyBorder="1" applyAlignment="1">
      <alignment horizontal="center" vertical="center"/>
    </xf>
    <xf numFmtId="0" fontId="130" fillId="28" borderId="38" xfId="0" applyNumberFormat="1" applyFont="1" applyFill="1" applyBorder="1" applyAlignment="1">
      <alignment horizontal="center" vertical="center"/>
    </xf>
    <xf numFmtId="0" fontId="106" fillId="28" borderId="9" xfId="0" applyNumberFormat="1" applyFont="1" applyFill="1" applyBorder="1" applyAlignment="1">
      <alignment horizontal="center" vertical="center"/>
    </xf>
    <xf numFmtId="0" fontId="106" fillId="28" borderId="19" xfId="0" applyNumberFormat="1" applyFont="1" applyFill="1" applyBorder="1" applyAlignment="1">
      <alignment horizontal="center" vertical="center"/>
    </xf>
    <xf numFmtId="0" fontId="106" fillId="28" borderId="15" xfId="0" applyNumberFormat="1" applyFont="1" applyFill="1" applyBorder="1" applyAlignment="1">
      <alignment horizontal="center" vertical="center"/>
    </xf>
    <xf numFmtId="0" fontId="76" fillId="0" borderId="38" xfId="0" applyFont="1" applyBorder="1" applyAlignment="1">
      <alignment horizontal="center" vertical="center"/>
    </xf>
    <xf numFmtId="0" fontId="106" fillId="28" borderId="15" xfId="0" applyFont="1" applyFill="1" applyBorder="1" applyAlignment="1">
      <alignment horizontal="center" vertical="center"/>
    </xf>
    <xf numFmtId="0" fontId="106" fillId="28" borderId="9" xfId="0" applyFont="1" applyFill="1" applyBorder="1" applyAlignment="1">
      <alignment horizontal="center" vertical="center"/>
    </xf>
    <xf numFmtId="0" fontId="105" fillId="0" borderId="37" xfId="0" quotePrefix="1" applyFont="1" applyBorder="1" applyAlignment="1">
      <alignment horizontal="center" vertical="center"/>
    </xf>
    <xf numFmtId="167" fontId="132" fillId="0" borderId="42" xfId="0" applyNumberFormat="1" applyFont="1" applyFill="1" applyBorder="1" applyAlignment="1">
      <alignment horizontal="center" vertical="center"/>
    </xf>
    <xf numFmtId="167" fontId="132" fillId="0" borderId="0" xfId="0" applyNumberFormat="1" applyFont="1" applyFill="1" applyBorder="1" applyAlignment="1">
      <alignment horizontal="center" vertical="center"/>
    </xf>
    <xf numFmtId="2" fontId="133" fillId="0" borderId="0" xfId="0" applyNumberFormat="1" applyFont="1"/>
    <xf numFmtId="2" fontId="133" fillId="0" borderId="0" xfId="0" applyNumberFormat="1" applyFont="1" applyBorder="1"/>
    <xf numFmtId="0" fontId="133" fillId="0" borderId="0" xfId="0" applyFont="1" applyBorder="1"/>
    <xf numFmtId="0" fontId="133" fillId="0" borderId="0" xfId="0" applyFont="1"/>
    <xf numFmtId="0" fontId="134" fillId="0" borderId="0" xfId="0" applyFont="1" applyBorder="1" applyAlignment="1">
      <alignment horizontal="center"/>
    </xf>
    <xf numFmtId="167" fontId="134" fillId="0" borderId="0" xfId="0" applyNumberFormat="1" applyFont="1" applyFill="1" applyBorder="1" applyAlignment="1">
      <alignment horizontal="center"/>
    </xf>
    <xf numFmtId="0" fontId="73" fillId="0" borderId="42" xfId="0" applyFont="1" applyBorder="1" applyAlignment="1">
      <alignment horizontal="center" vertical="center"/>
    </xf>
    <xf numFmtId="0" fontId="130" fillId="28" borderId="44" xfId="0" applyNumberFormat="1" applyFont="1" applyFill="1" applyBorder="1" applyAlignment="1">
      <alignment horizontal="center" vertical="center"/>
    </xf>
    <xf numFmtId="0" fontId="110" fillId="0" borderId="0" xfId="0" applyNumberFormat="1" applyFont="1" applyFill="1" applyBorder="1" applyAlignment="1">
      <alignment horizontal="center" vertical="center"/>
    </xf>
    <xf numFmtId="0" fontId="130" fillId="28" borderId="43" xfId="0" applyNumberFormat="1" applyFont="1" applyFill="1" applyBorder="1" applyAlignment="1">
      <alignment horizontal="center" vertical="center"/>
    </xf>
    <xf numFmtId="2" fontId="111" fillId="0" borderId="0" xfId="0" applyNumberFormat="1" applyFont="1" applyFill="1" applyBorder="1" applyAlignment="1">
      <alignment horizontal="center" vertical="center"/>
    </xf>
    <xf numFmtId="2" fontId="111" fillId="0" borderId="0" xfId="0" applyNumberFormat="1" applyFont="1" applyFill="1" applyAlignment="1">
      <alignment horizontal="center" vertical="center"/>
    </xf>
    <xf numFmtId="2" fontId="110" fillId="0" borderId="0" xfId="0" applyNumberFormat="1" applyFont="1" applyFill="1" applyAlignment="1">
      <alignment horizontal="center" vertical="center"/>
    </xf>
    <xf numFmtId="0" fontId="110" fillId="28" borderId="35" xfId="0" applyNumberFormat="1" applyFont="1" applyFill="1" applyBorder="1" applyAlignment="1">
      <alignment horizontal="left" vertical="center"/>
    </xf>
    <xf numFmtId="164" fontId="110" fillId="0" borderId="0" xfId="0" applyNumberFormat="1" applyFont="1" applyFill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2" fontId="26" fillId="0" borderId="0" xfId="0" applyNumberFormat="1" applyFont="1" applyBorder="1" applyAlignment="1">
      <alignment horizontal="center" vertical="center"/>
    </xf>
    <xf numFmtId="2" fontId="71" fillId="0" borderId="0" xfId="0" applyNumberFormat="1" applyFont="1" applyBorder="1" applyAlignment="1">
      <alignment horizontal="center" vertical="center"/>
    </xf>
    <xf numFmtId="2" fontId="30" fillId="0" borderId="0" xfId="0" applyNumberFormat="1" applyFont="1" applyBorder="1" applyAlignment="1">
      <alignment horizontal="center" vertical="center"/>
    </xf>
    <xf numFmtId="0" fontId="130" fillId="28" borderId="18" xfId="0" applyNumberFormat="1" applyFont="1" applyFill="1" applyBorder="1" applyAlignment="1">
      <alignment horizontal="center" vertical="center"/>
    </xf>
    <xf numFmtId="0" fontId="130" fillId="28" borderId="0" xfId="0" applyNumberFormat="1" applyFont="1" applyFill="1" applyBorder="1" applyAlignment="1">
      <alignment horizontal="center" vertical="center"/>
    </xf>
    <xf numFmtId="0" fontId="106" fillId="28" borderId="43" xfId="0" applyNumberFormat="1" applyFont="1" applyFill="1" applyBorder="1" applyAlignment="1">
      <alignment horizontal="center" vertical="center"/>
    </xf>
    <xf numFmtId="0" fontId="114" fillId="0" borderId="42" xfId="0" applyNumberFormat="1" applyFont="1" applyFill="1" applyBorder="1" applyAlignment="1">
      <alignment horizontal="center" vertical="center"/>
    </xf>
    <xf numFmtId="0" fontId="106" fillId="28" borderId="44" xfId="0" applyFont="1" applyFill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3" fillId="0" borderId="47" xfId="0" applyFont="1" applyBorder="1" applyAlignment="1">
      <alignment horizontal="center"/>
    </xf>
    <xf numFmtId="0" fontId="3" fillId="0" borderId="47" xfId="40" applyFont="1" applyBorder="1" applyAlignment="1">
      <alignment horizontal="center" vertical="center"/>
    </xf>
    <xf numFmtId="0" fontId="106" fillId="33" borderId="0" xfId="0" applyFont="1" applyFill="1" applyBorder="1" applyAlignment="1">
      <alignment horizontal="center" vertical="center"/>
    </xf>
    <xf numFmtId="0" fontId="106" fillId="31" borderId="51" xfId="0" applyFont="1" applyFill="1" applyBorder="1" applyAlignment="1">
      <alignment horizontal="center"/>
    </xf>
    <xf numFmtId="0" fontId="106" fillId="31" borderId="0" xfId="0" applyFont="1" applyFill="1" applyBorder="1" applyAlignment="1">
      <alignment horizontal="center"/>
    </xf>
    <xf numFmtId="0" fontId="106" fillId="31" borderId="48" xfId="0" applyFont="1" applyFill="1" applyBorder="1" applyAlignment="1">
      <alignment horizontal="center"/>
    </xf>
    <xf numFmtId="2" fontId="3" fillId="0" borderId="0" xfId="47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center" vertical="center"/>
    </xf>
    <xf numFmtId="4" fontId="3" fillId="0" borderId="45" xfId="52" applyNumberFormat="1" applyFont="1" applyFill="1" applyBorder="1" applyAlignment="1">
      <alignment horizontal="center" vertical="center"/>
    </xf>
    <xf numFmtId="4" fontId="3" fillId="0" borderId="46" xfId="53" applyNumberFormat="1" applyFont="1" applyFill="1" applyBorder="1" applyAlignment="1">
      <alignment horizontal="center" vertical="center"/>
    </xf>
    <xf numFmtId="167" fontId="135" fillId="0" borderId="42" xfId="0" applyNumberFormat="1" applyFont="1" applyFill="1" applyBorder="1" applyAlignment="1">
      <alignment horizontal="center" vertical="center"/>
    </xf>
    <xf numFmtId="164" fontId="135" fillId="0" borderId="42" xfId="0" applyNumberFormat="1" applyFont="1" applyFill="1" applyBorder="1" applyAlignment="1">
      <alignment horizontal="center" vertical="center"/>
    </xf>
    <xf numFmtId="164" fontId="120" fillId="0" borderId="42" xfId="0" applyNumberFormat="1" applyFont="1" applyFill="1" applyBorder="1" applyAlignment="1">
      <alignment horizontal="center" vertical="center"/>
    </xf>
    <xf numFmtId="164" fontId="119" fillId="0" borderId="42" xfId="0" applyNumberFormat="1" applyFont="1" applyFill="1" applyBorder="1" applyAlignment="1">
      <alignment horizontal="center" vertical="center"/>
    </xf>
    <xf numFmtId="1" fontId="136" fillId="0" borderId="42" xfId="0" applyNumberFormat="1" applyFont="1" applyFill="1" applyBorder="1" applyAlignment="1">
      <alignment horizontal="center" vertical="center"/>
    </xf>
    <xf numFmtId="164" fontId="121" fillId="0" borderId="42" xfId="0" applyNumberFormat="1" applyFont="1" applyFill="1" applyBorder="1" applyAlignment="1">
      <alignment horizontal="center" vertical="center"/>
    </xf>
    <xf numFmtId="164" fontId="122" fillId="0" borderId="42" xfId="0" applyNumberFormat="1" applyFont="1" applyFill="1" applyBorder="1" applyAlignment="1">
      <alignment horizontal="center" vertical="center"/>
    </xf>
    <xf numFmtId="167" fontId="107" fillId="0" borderId="17" xfId="39" applyNumberFormat="1" applyFont="1" applyBorder="1" applyAlignment="1">
      <alignment horizontal="center" vertical="center"/>
    </xf>
    <xf numFmtId="0" fontId="106" fillId="0" borderId="0" xfId="0" applyFont="1" applyFill="1" applyBorder="1" applyAlignment="1">
      <alignment vertical="center"/>
    </xf>
    <xf numFmtId="49" fontId="76" fillId="0" borderId="0" xfId="0" applyNumberFormat="1" applyFont="1" applyFill="1" applyBorder="1" applyAlignment="1">
      <alignment horizontal="center" vertical="center"/>
    </xf>
    <xf numFmtId="20" fontId="76" fillId="0" borderId="9" xfId="0" applyNumberFormat="1" applyFont="1" applyFill="1" applyBorder="1" applyAlignment="1">
      <alignment horizontal="center" vertical="center"/>
    </xf>
    <xf numFmtId="0" fontId="106" fillId="28" borderId="19" xfId="0" applyFont="1" applyFill="1" applyBorder="1" applyAlignment="1">
      <alignment horizontal="center" vertical="center"/>
    </xf>
    <xf numFmtId="0" fontId="106" fillId="28" borderId="44" xfId="0" applyNumberFormat="1" applyFont="1" applyFill="1" applyBorder="1" applyAlignment="1">
      <alignment horizontal="center" vertical="center"/>
    </xf>
    <xf numFmtId="0" fontId="106" fillId="28" borderId="42" xfId="0" applyFont="1" applyFill="1" applyBorder="1" applyAlignment="1">
      <alignment horizontal="center" vertical="center"/>
    </xf>
    <xf numFmtId="1" fontId="76" fillId="0" borderId="42" xfId="0" applyNumberFormat="1" applyFont="1" applyFill="1" applyBorder="1" applyAlignment="1">
      <alignment horizontal="center" vertical="center"/>
    </xf>
    <xf numFmtId="0" fontId="105" fillId="0" borderId="44" xfId="0" applyNumberFormat="1" applyFont="1" applyBorder="1" applyAlignment="1">
      <alignment horizontal="center" vertical="center"/>
    </xf>
    <xf numFmtId="0" fontId="105" fillId="0" borderId="9" xfId="0" applyNumberFormat="1" applyFont="1" applyBorder="1" applyAlignment="1">
      <alignment horizontal="center" vertical="center"/>
    </xf>
    <xf numFmtId="0" fontId="105" fillId="0" borderId="13" xfId="0" applyNumberFormat="1" applyFont="1" applyBorder="1" applyAlignment="1">
      <alignment horizontal="center" vertical="center"/>
    </xf>
    <xf numFmtId="0" fontId="106" fillId="28" borderId="38" xfId="0" applyFont="1" applyFill="1" applyBorder="1" applyAlignment="1">
      <alignment horizontal="center" vertical="center"/>
    </xf>
    <xf numFmtId="0" fontId="106" fillId="28" borderId="37" xfId="0" applyFont="1" applyFill="1" applyBorder="1" applyAlignment="1">
      <alignment horizontal="center" vertical="center"/>
    </xf>
    <xf numFmtId="2" fontId="2" fillId="0" borderId="49" xfId="38" applyNumberFormat="1" applyFont="1" applyBorder="1" applyAlignment="1">
      <alignment horizontal="center" vertical="center" wrapText="1"/>
    </xf>
    <xf numFmtId="2" fontId="2" fillId="0" borderId="50" xfId="38" applyNumberFormat="1" applyFont="1" applyBorder="1" applyAlignment="1">
      <alignment horizontal="center" vertical="center" wrapText="1"/>
    </xf>
    <xf numFmtId="2" fontId="2" fillId="0" borderId="54" xfId="38" applyNumberFormat="1" applyFont="1" applyBorder="1" applyAlignment="1">
      <alignment horizontal="center" vertical="center" wrapText="1"/>
    </xf>
    <xf numFmtId="2" fontId="2" fillId="0" borderId="55" xfId="38" applyNumberFormat="1" applyFont="1" applyBorder="1" applyAlignment="1">
      <alignment horizontal="center" vertical="center" wrapText="1"/>
    </xf>
    <xf numFmtId="2" fontId="2" fillId="0" borderId="47" xfId="38" applyNumberFormat="1" applyFont="1" applyBorder="1" applyAlignment="1">
      <alignment horizontal="center" vertical="center" wrapText="1"/>
    </xf>
    <xf numFmtId="2" fontId="2" fillId="0" borderId="48" xfId="38" applyNumberFormat="1" applyFont="1" applyBorder="1" applyAlignment="1">
      <alignment horizontal="center" vertical="center" wrapText="1"/>
    </xf>
    <xf numFmtId="2" fontId="2" fillId="0" borderId="51" xfId="38" applyNumberFormat="1" applyFont="1" applyBorder="1" applyAlignment="1">
      <alignment horizontal="center" vertical="center" wrapText="1"/>
    </xf>
    <xf numFmtId="2" fontId="2" fillId="34" borderId="52" xfId="0" applyNumberFormat="1" applyFont="1" applyFill="1" applyBorder="1" applyAlignment="1">
      <alignment horizontal="center" vertical="center"/>
    </xf>
    <xf numFmtId="0" fontId="72" fillId="35" borderId="53" xfId="0" applyFont="1" applyFill="1" applyBorder="1"/>
    <xf numFmtId="0" fontId="72" fillId="36" borderId="53" xfId="0" applyFont="1" applyFill="1" applyBorder="1"/>
    <xf numFmtId="1" fontId="2" fillId="0" borderId="49" xfId="0" applyNumberFormat="1" applyFont="1" applyBorder="1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47" xfId="0" applyNumberFormat="1" applyFont="1" applyBorder="1" applyAlignment="1">
      <alignment horizontal="center" vertical="center"/>
    </xf>
    <xf numFmtId="170" fontId="2" fillId="0" borderId="50" xfId="0" applyNumberFormat="1" applyFont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1" fontId="105" fillId="0" borderId="38" xfId="0" applyNumberFormat="1" applyFont="1" applyBorder="1" applyAlignment="1">
      <alignment horizontal="center" vertical="center"/>
    </xf>
    <xf numFmtId="164" fontId="116" fillId="0" borderId="42" xfId="0" applyNumberFormat="1" applyFont="1" applyFill="1" applyBorder="1" applyAlignment="1">
      <alignment horizontal="center" vertical="center"/>
    </xf>
    <xf numFmtId="0" fontId="105" fillId="0" borderId="37" xfId="0" quotePrefix="1" applyFont="1" applyFill="1" applyBorder="1" applyAlignment="1">
      <alignment horizontal="center" vertical="center"/>
    </xf>
    <xf numFmtId="0" fontId="76" fillId="0" borderId="37" xfId="0" applyFont="1" applyBorder="1" applyAlignment="1">
      <alignment horizontal="center" vertical="center"/>
    </xf>
    <xf numFmtId="1" fontId="135" fillId="0" borderId="42" xfId="0" applyNumberFormat="1" applyFont="1" applyFill="1" applyBorder="1" applyAlignment="1">
      <alignment horizontal="center" vertical="center"/>
    </xf>
    <xf numFmtId="0" fontId="106" fillId="0" borderId="0" xfId="0" applyFont="1" applyFill="1"/>
    <xf numFmtId="164" fontId="76" fillId="0" borderId="0" xfId="0" applyNumberFormat="1" applyFont="1" applyFill="1" applyAlignment="1">
      <alignment horizontal="center"/>
    </xf>
    <xf numFmtId="0" fontId="76" fillId="0" borderId="0" xfId="0" applyFont="1" applyFill="1"/>
    <xf numFmtId="0" fontId="2" fillId="0" borderId="47" xfId="0" applyNumberFormat="1" applyFont="1" applyBorder="1" applyAlignment="1">
      <alignment horizontal="center" vertical="center"/>
    </xf>
    <xf numFmtId="0" fontId="106" fillId="31" borderId="48" xfId="40" applyNumberFormat="1" applyFont="1" applyFill="1" applyBorder="1" applyAlignment="1">
      <alignment horizontal="center" vertical="center"/>
    </xf>
    <xf numFmtId="0" fontId="106" fillId="31" borderId="0" xfId="40" applyNumberFormat="1" applyFont="1" applyFill="1" applyBorder="1" applyAlignment="1">
      <alignment horizontal="center" vertical="center"/>
    </xf>
    <xf numFmtId="0" fontId="106" fillId="31" borderId="51" xfId="0" applyFont="1" applyFill="1" applyBorder="1" applyAlignment="1">
      <alignment horizontal="center" vertical="center"/>
    </xf>
    <xf numFmtId="0" fontId="106" fillId="31" borderId="48" xfId="0" applyFont="1" applyFill="1" applyBorder="1" applyAlignment="1">
      <alignment horizontal="center" vertical="center"/>
    </xf>
    <xf numFmtId="0" fontId="1" fillId="0" borderId="4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" fontId="1" fillId="0" borderId="49" xfId="0" applyNumberFormat="1" applyFont="1" applyBorder="1" applyAlignment="1">
      <alignment horizontal="center" vertical="center"/>
    </xf>
    <xf numFmtId="1" fontId="1" fillId="0" borderId="48" xfId="0" applyNumberFormat="1" applyFont="1" applyBorder="1" applyAlignment="1">
      <alignment horizontal="center" vertical="center"/>
    </xf>
    <xf numFmtId="20" fontId="1" fillId="0" borderId="47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 vertical="center"/>
    </xf>
    <xf numFmtId="20" fontId="1" fillId="0" borderId="50" xfId="0" applyNumberFormat="1" applyFont="1" applyBorder="1" applyAlignment="1">
      <alignment horizontal="center" vertical="center"/>
    </xf>
    <xf numFmtId="20" fontId="1" fillId="0" borderId="51" xfId="0" applyNumberFormat="1" applyFont="1" applyBorder="1" applyAlignment="1">
      <alignment horizontal="center" vertical="center"/>
    </xf>
    <xf numFmtId="164" fontId="1" fillId="0" borderId="49" xfId="0" applyNumberFormat="1" applyFont="1" applyBorder="1" applyAlignment="1">
      <alignment horizontal="center" vertical="center"/>
    </xf>
    <xf numFmtId="164" fontId="1" fillId="0" borderId="48" xfId="0" applyNumberFormat="1" applyFont="1" applyBorder="1" applyAlignment="1">
      <alignment horizontal="center" vertical="center"/>
    </xf>
    <xf numFmtId="164" fontId="1" fillId="0" borderId="47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1" fillId="0" borderId="50" xfId="40" applyNumberFormat="1" applyFont="1" applyBorder="1" applyAlignment="1">
      <alignment horizontal="center" vertical="center"/>
    </xf>
    <xf numFmtId="0" fontId="73" fillId="0" borderId="37" xfId="68" applyFont="1" applyBorder="1"/>
    <xf numFmtId="0" fontId="73" fillId="0" borderId="42" xfId="68" applyFont="1" applyBorder="1"/>
    <xf numFmtId="0" fontId="73" fillId="0" borderId="42" xfId="68" applyFont="1" applyBorder="1" applyAlignment="1">
      <alignment horizontal="center"/>
    </xf>
    <xf numFmtId="0" fontId="73" fillId="0" borderId="42" xfId="68" quotePrefix="1" applyFont="1" applyBorder="1" applyAlignment="1">
      <alignment horizontal="center"/>
    </xf>
    <xf numFmtId="0" fontId="1" fillId="0" borderId="38" xfId="68" applyFont="1" applyBorder="1"/>
    <xf numFmtId="0" fontId="1" fillId="0" borderId="37" xfId="68" applyFont="1" applyBorder="1"/>
    <xf numFmtId="0" fontId="1" fillId="0" borderId="0" xfId="68" applyFont="1"/>
    <xf numFmtId="0" fontId="1" fillId="0" borderId="42" xfId="68" applyFont="1" applyBorder="1" applyAlignment="1">
      <alignment horizontal="center"/>
    </xf>
    <xf numFmtId="0" fontId="1" fillId="0" borderId="42" xfId="68" quotePrefix="1" applyFont="1" applyBorder="1"/>
    <xf numFmtId="0" fontId="1" fillId="0" borderId="42" xfId="68" applyFont="1" applyBorder="1"/>
    <xf numFmtId="20" fontId="1" fillId="0" borderId="42" xfId="68" quotePrefix="1" applyNumberFormat="1" applyFont="1" applyBorder="1" applyAlignment="1">
      <alignment horizontal="center"/>
    </xf>
    <xf numFmtId="0" fontId="1" fillId="0" borderId="0" xfId="54" applyFont="1"/>
    <xf numFmtId="0" fontId="1" fillId="0" borderId="0" xfId="54" applyFont="1" applyBorder="1"/>
    <xf numFmtId="20" fontId="1" fillId="0" borderId="0" xfId="55" quotePrefix="1" applyNumberFormat="1" applyFont="1" applyBorder="1" applyAlignment="1">
      <alignment horizontal="center"/>
    </xf>
    <xf numFmtId="0" fontId="1" fillId="0" borderId="0" xfId="55" applyFont="1" applyBorder="1" applyAlignment="1">
      <alignment horizontal="center"/>
    </xf>
    <xf numFmtId="0" fontId="1" fillId="0" borderId="0" xfId="55" applyFont="1" applyBorder="1"/>
    <xf numFmtId="15" fontId="1" fillId="0" borderId="37" xfId="68" applyNumberFormat="1" applyFont="1" applyBorder="1"/>
    <xf numFmtId="164" fontId="110" fillId="0" borderId="40" xfId="0" applyNumberFormat="1" applyFont="1" applyFill="1" applyBorder="1" applyAlignment="1">
      <alignment horizontal="center" vertical="center"/>
    </xf>
    <xf numFmtId="164" fontId="122" fillId="0" borderId="18" xfId="0" applyNumberFormat="1" applyFont="1" applyFill="1" applyBorder="1" applyAlignment="1">
      <alignment horizontal="center" vertical="center"/>
    </xf>
    <xf numFmtId="164" fontId="122" fillId="0" borderId="19" xfId="0" applyNumberFormat="1" applyFont="1" applyFill="1" applyBorder="1" applyAlignment="1">
      <alignment horizontal="center" vertical="center"/>
    </xf>
    <xf numFmtId="0" fontId="3" fillId="29" borderId="49" xfId="0" applyFont="1" applyFill="1" applyBorder="1" applyAlignment="1">
      <alignment horizontal="center"/>
    </xf>
    <xf numFmtId="0" fontId="106" fillId="0" borderId="0" xfId="0" applyFont="1" applyFill="1" applyAlignment="1">
      <alignment vertical="center"/>
    </xf>
    <xf numFmtId="0" fontId="73" fillId="0" borderId="0" xfId="0" applyFont="1" applyFill="1"/>
    <xf numFmtId="0" fontId="76" fillId="0" borderId="0" xfId="0" applyFont="1" applyFill="1" applyAlignment="1">
      <alignment horizontal="center"/>
    </xf>
    <xf numFmtId="0" fontId="76" fillId="32" borderId="41" xfId="0" applyFont="1" applyFill="1" applyBorder="1" applyAlignment="1">
      <alignment horizontal="center"/>
    </xf>
    <xf numFmtId="0" fontId="106" fillId="30" borderId="49" xfId="0" applyFont="1" applyFill="1" applyBorder="1" applyAlignment="1">
      <alignment vertical="center"/>
    </xf>
    <xf numFmtId="0" fontId="76" fillId="0" borderId="47" xfId="0" applyFont="1" applyBorder="1" applyAlignment="1">
      <alignment horizontal="center"/>
    </xf>
    <xf numFmtId="0" fontId="76" fillId="0" borderId="50" xfId="0" applyFont="1" applyBorder="1" applyAlignment="1">
      <alignment vertical="center"/>
    </xf>
    <xf numFmtId="0" fontId="106" fillId="30" borderId="48" xfId="0" applyFont="1" applyFill="1" applyBorder="1" applyAlignment="1">
      <alignment vertical="center"/>
    </xf>
    <xf numFmtId="0" fontId="76" fillId="0" borderId="51" xfId="0" applyFont="1" applyBorder="1" applyAlignment="1">
      <alignment vertical="center"/>
    </xf>
    <xf numFmtId="0" fontId="105" fillId="0" borderId="51" xfId="0" applyFont="1" applyBorder="1" applyAlignment="1">
      <alignment vertical="center"/>
    </xf>
    <xf numFmtId="0" fontId="106" fillId="30" borderId="62" xfId="0" applyFont="1" applyFill="1" applyBorder="1"/>
    <xf numFmtId="0" fontId="76" fillId="0" borderId="59" xfId="0" applyFont="1" applyBorder="1" applyAlignment="1">
      <alignment horizontal="center"/>
    </xf>
    <xf numFmtId="0" fontId="105" fillId="0" borderId="57" xfId="0" applyFont="1" applyBorder="1" applyAlignment="1">
      <alignment vertical="center"/>
    </xf>
    <xf numFmtId="0" fontId="105" fillId="0" borderId="50" xfId="0" applyFont="1" applyBorder="1" applyAlignment="1">
      <alignment vertical="center"/>
    </xf>
    <xf numFmtId="0" fontId="106" fillId="30" borderId="49" xfId="0" applyFont="1" applyFill="1" applyBorder="1"/>
    <xf numFmtId="0" fontId="106" fillId="30" borderId="48" xfId="0" applyFont="1" applyFill="1" applyBorder="1"/>
    <xf numFmtId="0" fontId="76" fillId="0" borderId="48" xfId="0" applyFont="1" applyBorder="1"/>
    <xf numFmtId="0" fontId="76" fillId="0" borderId="51" xfId="0" applyFont="1" applyBorder="1"/>
    <xf numFmtId="0" fontId="74" fillId="30" borderId="48" xfId="0" applyFont="1" applyFill="1" applyBorder="1"/>
    <xf numFmtId="0" fontId="105" fillId="0" borderId="51" xfId="0" applyFont="1" applyBorder="1"/>
    <xf numFmtId="0" fontId="74" fillId="30" borderId="62" xfId="0" applyFont="1" applyFill="1" applyBorder="1"/>
    <xf numFmtId="164" fontId="3" fillId="0" borderId="59" xfId="47" applyNumberFormat="1" applyFont="1" applyBorder="1" applyAlignment="1">
      <alignment horizontal="center"/>
    </xf>
    <xf numFmtId="0" fontId="105" fillId="0" borderId="57" xfId="0" applyFont="1" applyBorder="1"/>
    <xf numFmtId="0" fontId="106" fillId="30" borderId="49" xfId="0" applyFont="1" applyFill="1" applyBorder="1" applyAlignment="1">
      <alignment horizontal="left" vertical="center"/>
    </xf>
    <xf numFmtId="0" fontId="105" fillId="0" borderId="50" xfId="0" applyFont="1" applyBorder="1"/>
    <xf numFmtId="0" fontId="106" fillId="30" borderId="48" xfId="0" applyFont="1" applyFill="1" applyBorder="1" applyAlignment="1">
      <alignment horizontal="left" vertical="center"/>
    </xf>
    <xf numFmtId="0" fontId="76" fillId="0" borderId="57" xfId="0" applyFont="1" applyBorder="1"/>
    <xf numFmtId="0" fontId="106" fillId="30" borderId="60" xfId="0" applyFont="1" applyFill="1" applyBorder="1" applyAlignment="1">
      <alignment vertical="center"/>
    </xf>
    <xf numFmtId="0" fontId="76" fillId="0" borderId="58" xfId="0" applyFont="1" applyBorder="1" applyAlignment="1">
      <alignment horizontal="center"/>
    </xf>
    <xf numFmtId="0" fontId="105" fillId="0" borderId="56" xfId="0" applyFont="1" applyBorder="1"/>
    <xf numFmtId="0" fontId="106" fillId="30" borderId="62" xfId="0" applyFont="1" applyFill="1" applyBorder="1" applyAlignment="1">
      <alignment vertical="center"/>
    </xf>
    <xf numFmtId="164" fontId="76" fillId="29" borderId="59" xfId="40" applyNumberFormat="1" applyFont="1" applyFill="1" applyBorder="1" applyAlignment="1">
      <alignment horizontal="center" vertical="center"/>
    </xf>
    <xf numFmtId="0" fontId="76" fillId="0" borderId="0" xfId="0" applyFont="1" applyFill="1" applyBorder="1"/>
    <xf numFmtId="0" fontId="106" fillId="30" borderId="49" xfId="0" applyFont="1" applyFill="1" applyBorder="1" applyAlignment="1">
      <alignment horizontal="center"/>
    </xf>
    <xf numFmtId="0" fontId="106" fillId="30" borderId="47" xfId="0" applyFont="1" applyFill="1" applyBorder="1" applyAlignment="1">
      <alignment horizontal="center"/>
    </xf>
    <xf numFmtId="0" fontId="106" fillId="30" borderId="50" xfId="0" applyFont="1" applyFill="1" applyBorder="1" applyAlignment="1">
      <alignment horizontal="center"/>
    </xf>
    <xf numFmtId="0" fontId="76" fillId="0" borderId="63" xfId="0" applyFont="1" applyFill="1" applyBorder="1" applyAlignment="1">
      <alignment horizontal="center"/>
    </xf>
    <xf numFmtId="0" fontId="76" fillId="32" borderId="64" xfId="0" applyFont="1" applyFill="1" applyBorder="1" applyAlignment="1">
      <alignment horizontal="center"/>
    </xf>
    <xf numFmtId="0" fontId="76" fillId="0" borderId="62" xfId="0" applyFont="1" applyFill="1" applyBorder="1" applyAlignment="1">
      <alignment horizontal="center"/>
    </xf>
    <xf numFmtId="0" fontId="76" fillId="32" borderId="59" xfId="0" applyFont="1" applyFill="1" applyBorder="1" applyAlignment="1">
      <alignment horizontal="center"/>
    </xf>
    <xf numFmtId="0" fontId="76" fillId="0" borderId="57" xfId="0" applyFont="1" applyFill="1" applyBorder="1" applyAlignment="1">
      <alignment horizontal="center"/>
    </xf>
    <xf numFmtId="0" fontId="76" fillId="0" borderId="61" xfId="0" applyFont="1" applyFill="1" applyBorder="1" applyAlignment="1">
      <alignment horizontal="center"/>
    </xf>
    <xf numFmtId="0" fontId="76" fillId="0" borderId="65" xfId="0" applyFont="1" applyFill="1" applyBorder="1" applyAlignment="1">
      <alignment horizontal="center"/>
    </xf>
    <xf numFmtId="2" fontId="76" fillId="32" borderId="49" xfId="0" applyNumberFormat="1" applyFont="1" applyFill="1" applyBorder="1" applyAlignment="1">
      <alignment horizontal="center"/>
    </xf>
    <xf numFmtId="2" fontId="76" fillId="32" borderId="48" xfId="0" applyNumberFormat="1" applyFont="1" applyFill="1" applyBorder="1" applyAlignment="1">
      <alignment horizontal="center"/>
    </xf>
    <xf numFmtId="2" fontId="76" fillId="32" borderId="62" xfId="0" applyNumberFormat="1" applyFont="1" applyFill="1" applyBorder="1" applyAlignment="1">
      <alignment horizontal="center"/>
    </xf>
    <xf numFmtId="0" fontId="105" fillId="0" borderId="0" xfId="0" applyFont="1" applyAlignment="1">
      <alignment horizontal="left" vertical="center"/>
    </xf>
    <xf numFmtId="0" fontId="76" fillId="0" borderId="0" xfId="0" applyFont="1" applyFill="1" applyBorder="1" applyAlignment="1">
      <alignment horizontal="center" vertical="center"/>
    </xf>
    <xf numFmtId="0" fontId="79" fillId="0" borderId="20" xfId="51" applyFont="1" applyBorder="1" applyAlignment="1">
      <alignment horizontal="center" vertical="center"/>
    </xf>
    <xf numFmtId="0" fontId="79" fillId="0" borderId="20" xfId="51" applyFont="1" applyBorder="1" applyAlignment="1">
      <alignment horizontal="center" vertical="center" wrapText="1"/>
    </xf>
    <xf numFmtId="0" fontId="77" fillId="0" borderId="0" xfId="51" applyFont="1" applyBorder="1" applyAlignment="1">
      <alignment horizontal="center"/>
    </xf>
    <xf numFmtId="0" fontId="78" fillId="0" borderId="0" xfId="51" applyFont="1" applyBorder="1" applyAlignment="1">
      <alignment horizontal="center"/>
    </xf>
    <xf numFmtId="0" fontId="79" fillId="0" borderId="0" xfId="51" applyFont="1" applyBorder="1" applyAlignment="1">
      <alignment horizontal="left"/>
    </xf>
    <xf numFmtId="0" fontId="77" fillId="0" borderId="0" xfId="51" applyFont="1" applyBorder="1" applyAlignment="1">
      <alignment horizontal="left"/>
    </xf>
    <xf numFmtId="0" fontId="82" fillId="0" borderId="0" xfId="51" applyFont="1" applyBorder="1" applyAlignment="1">
      <alignment horizontal="center"/>
    </xf>
    <xf numFmtId="0" fontId="78" fillId="0" borderId="0" xfId="51" applyFont="1" applyBorder="1" applyAlignment="1">
      <alignment horizontal="left"/>
    </xf>
    <xf numFmtId="0" fontId="84" fillId="0" borderId="0" xfId="51" applyFont="1" applyBorder="1" applyAlignment="1">
      <alignment horizontal="left"/>
    </xf>
    <xf numFmtId="15" fontId="84" fillId="0" borderId="0" xfId="51" applyNumberFormat="1" applyFont="1" applyBorder="1" applyAlignment="1">
      <alignment horizontal="left"/>
    </xf>
    <xf numFmtId="0" fontId="79" fillId="0" borderId="0" xfId="51" applyFont="1" applyBorder="1" applyAlignment="1">
      <alignment horizontal="left" vertical="center"/>
    </xf>
    <xf numFmtId="0" fontId="79" fillId="0" borderId="0" xfId="51" applyFont="1" applyBorder="1" applyAlignment="1">
      <alignment horizontal="center" vertical="center"/>
    </xf>
    <xf numFmtId="0" fontId="85" fillId="0" borderId="0" xfId="51" applyFont="1" applyAlignment="1">
      <alignment horizontal="center"/>
    </xf>
    <xf numFmtId="0" fontId="98" fillId="0" borderId="0" xfId="51" applyFont="1" applyBorder="1" applyAlignment="1">
      <alignment horizontal="left"/>
    </xf>
    <xf numFmtId="0" fontId="78" fillId="0" borderId="0" xfId="51" applyFont="1" applyBorder="1" applyAlignment="1">
      <alignment horizontal="center" vertical="center"/>
    </xf>
    <xf numFmtId="0" fontId="77" fillId="0" borderId="0" xfId="51" applyFont="1" applyBorder="1" applyAlignment="1">
      <alignment horizontal="center" vertical="center"/>
    </xf>
    <xf numFmtId="0" fontId="99" fillId="0" borderId="0" xfId="51" applyFont="1" applyBorder="1" applyAlignment="1">
      <alignment horizontal="left"/>
    </xf>
    <xf numFmtId="0" fontId="79" fillId="0" borderId="0" xfId="5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/>
    </xf>
    <xf numFmtId="0" fontId="129" fillId="28" borderId="34" xfId="0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4" fillId="0" borderId="0" xfId="47" applyFont="1" applyAlignment="1">
      <alignment horizontal="center"/>
    </xf>
    <xf numFmtId="2" fontId="4" fillId="0" borderId="0" xfId="47" applyNumberFormat="1" applyFont="1" applyAlignment="1">
      <alignment horizontal="center"/>
    </xf>
    <xf numFmtId="0" fontId="73" fillId="0" borderId="0" xfId="47" quotePrefix="1" applyFont="1" applyAlignment="1">
      <alignment horizontal="right"/>
    </xf>
    <xf numFmtId="0" fontId="76" fillId="0" borderId="0" xfId="47" applyFont="1" applyAlignment="1">
      <alignment horizontal="center"/>
    </xf>
    <xf numFmtId="0" fontId="73" fillId="0" borderId="29" xfId="47" applyFont="1" applyBorder="1" applyAlignment="1">
      <alignment horizontal="left"/>
    </xf>
    <xf numFmtId="0" fontId="73" fillId="0" borderId="30" xfId="47" applyFont="1" applyBorder="1" applyAlignment="1">
      <alignment horizontal="left"/>
    </xf>
    <xf numFmtId="169" fontId="4" fillId="0" borderId="29" xfId="47" applyNumberFormat="1" applyFont="1" applyBorder="1" applyAlignment="1">
      <alignment horizontal="left"/>
    </xf>
    <xf numFmtId="169" fontId="4" fillId="0" borderId="21" xfId="47" applyNumberFormat="1" applyFont="1" applyBorder="1" applyAlignment="1">
      <alignment horizontal="left"/>
    </xf>
    <xf numFmtId="0" fontId="75" fillId="0" borderId="0" xfId="47" applyFont="1" applyAlignment="1">
      <alignment horizontal="center"/>
    </xf>
    <xf numFmtId="0" fontId="4" fillId="0" borderId="0" xfId="47" applyFont="1" applyAlignment="1">
      <alignment horizontal="right"/>
    </xf>
    <xf numFmtId="0" fontId="73" fillId="0" borderId="29" xfId="47" applyFont="1" applyBorder="1" applyAlignment="1">
      <alignment horizontal="center"/>
    </xf>
    <xf numFmtId="0" fontId="73" fillId="0" borderId="30" xfId="47" applyFont="1" applyBorder="1" applyAlignment="1">
      <alignment horizontal="center"/>
    </xf>
    <xf numFmtId="0" fontId="4" fillId="0" borderId="29" xfId="47" applyFont="1" applyBorder="1" applyAlignment="1">
      <alignment horizontal="center"/>
    </xf>
    <xf numFmtId="0" fontId="4" fillId="0" borderId="30" xfId="47" applyFont="1" applyBorder="1" applyAlignment="1">
      <alignment horizontal="center"/>
    </xf>
    <xf numFmtId="0" fontId="76" fillId="0" borderId="29" xfId="47" applyFont="1" applyBorder="1" applyAlignment="1">
      <alignment horizontal="left"/>
    </xf>
    <xf numFmtId="0" fontId="76" fillId="0" borderId="21" xfId="47" applyFont="1" applyBorder="1" applyAlignment="1">
      <alignment horizontal="left"/>
    </xf>
    <xf numFmtId="0" fontId="73" fillId="0" borderId="21" xfId="47" applyFont="1" applyBorder="1" applyAlignment="1">
      <alignment horizontal="center"/>
    </xf>
    <xf numFmtId="0" fontId="76" fillId="0" borderId="28" xfId="47" applyFont="1" applyBorder="1" applyAlignment="1">
      <alignment horizontal="left"/>
    </xf>
    <xf numFmtId="0" fontId="4" fillId="0" borderId="28" xfId="47" applyFont="1" applyBorder="1" applyAlignment="1">
      <alignment horizontal="left"/>
    </xf>
    <xf numFmtId="0" fontId="4" fillId="0" borderId="29" xfId="47" applyFont="1" applyBorder="1" applyAlignment="1">
      <alignment horizontal="left"/>
    </xf>
    <xf numFmtId="0" fontId="137" fillId="0" borderId="20" xfId="47" applyFont="1" applyBorder="1" applyAlignment="1">
      <alignment horizontal="center" vertical="center"/>
    </xf>
    <xf numFmtId="0" fontId="4" fillId="0" borderId="21" xfId="47" applyFont="1" applyBorder="1" applyAlignment="1">
      <alignment horizontal="center"/>
    </xf>
    <xf numFmtId="0" fontId="107" fillId="0" borderId="0" xfId="39" applyFont="1" applyBorder="1" applyAlignment="1">
      <alignment horizontal="left" vertical="center" wrapText="1"/>
    </xf>
    <xf numFmtId="0" fontId="107" fillId="0" borderId="0" xfId="39" quotePrefix="1" applyFont="1" applyBorder="1" applyAlignment="1">
      <alignment horizontal="left" vertical="center" wrapText="1"/>
    </xf>
    <xf numFmtId="0" fontId="107" fillId="0" borderId="0" xfId="39" quotePrefix="1" applyFont="1" applyAlignment="1">
      <alignment horizontal="left" vertical="center"/>
    </xf>
    <xf numFmtId="0" fontId="107" fillId="0" borderId="0" xfId="39" quotePrefix="1" applyFont="1" applyBorder="1" applyAlignment="1">
      <alignment horizontal="left" vertical="center"/>
    </xf>
    <xf numFmtId="1" fontId="107" fillId="0" borderId="29" xfId="39" applyNumberFormat="1" applyFont="1" applyBorder="1" applyAlignment="1">
      <alignment horizontal="center" vertical="center"/>
    </xf>
    <xf numFmtId="1" fontId="107" fillId="0" borderId="30" xfId="39" applyNumberFormat="1" applyFont="1" applyBorder="1" applyAlignment="1">
      <alignment horizontal="center" vertical="center"/>
    </xf>
    <xf numFmtId="0" fontId="107" fillId="0" borderId="0" xfId="39" applyFont="1" applyBorder="1" applyAlignment="1">
      <alignment vertical="center"/>
    </xf>
    <xf numFmtId="0" fontId="107" fillId="0" borderId="0" xfId="39" quotePrefix="1" applyFont="1" applyBorder="1" applyAlignment="1">
      <alignment vertical="center"/>
    </xf>
    <xf numFmtId="0" fontId="107" fillId="0" borderId="20" xfId="39" quotePrefix="1" applyFont="1" applyBorder="1" applyAlignment="1">
      <alignment horizontal="left" vertical="center"/>
    </xf>
    <xf numFmtId="0" fontId="107" fillId="0" borderId="0" xfId="39" applyFont="1" applyBorder="1" applyAlignment="1">
      <alignment horizontal="center" vertical="center"/>
    </xf>
    <xf numFmtId="0" fontId="107" fillId="0" borderId="21" xfId="39" applyFont="1" applyBorder="1" applyAlignment="1">
      <alignment horizontal="left" vertical="center"/>
    </xf>
    <xf numFmtId="0" fontId="108" fillId="0" borderId="0" xfId="39" applyFont="1" applyBorder="1" applyAlignment="1">
      <alignment horizontal="center" vertical="center"/>
    </xf>
    <xf numFmtId="1" fontId="107" fillId="0" borderId="21" xfId="39" applyNumberFormat="1" applyFont="1" applyBorder="1" applyAlignment="1">
      <alignment horizontal="center" vertical="center"/>
    </xf>
    <xf numFmtId="0" fontId="107" fillId="0" borderId="0" xfId="39" applyFont="1" applyAlignment="1">
      <alignment horizontal="left" vertical="center"/>
    </xf>
    <xf numFmtId="0" fontId="108" fillId="0" borderId="0" xfId="39" applyFont="1" applyAlignment="1">
      <alignment horizontal="left" vertical="center"/>
    </xf>
    <xf numFmtId="0" fontId="108" fillId="0" borderId="0" xfId="39" applyFont="1" applyAlignment="1">
      <alignment horizontal="center" vertical="center"/>
    </xf>
    <xf numFmtId="0" fontId="108" fillId="0" borderId="0" xfId="39" quotePrefix="1" applyFont="1" applyAlignment="1">
      <alignment horizontal="center" vertical="center"/>
    </xf>
    <xf numFmtId="15" fontId="107" fillId="0" borderId="21" xfId="39" applyNumberFormat="1" applyFont="1" applyBorder="1" applyAlignment="1">
      <alignment horizontal="left" vertical="center"/>
    </xf>
    <xf numFmtId="0" fontId="109" fillId="0" borderId="0" xfId="39" quotePrefix="1" applyFont="1" applyAlignment="1">
      <alignment horizontal="center" vertical="center"/>
    </xf>
    <xf numFmtId="0" fontId="112" fillId="0" borderId="0" xfId="39" applyFont="1" applyBorder="1" applyAlignment="1">
      <alignment horizontal="center" vertical="center"/>
    </xf>
    <xf numFmtId="0" fontId="107" fillId="0" borderId="0" xfId="39" applyFont="1" applyBorder="1" applyAlignment="1">
      <alignment horizontal="left" vertical="center"/>
    </xf>
    <xf numFmtId="0" fontId="107" fillId="0" borderId="20" xfId="0" quotePrefix="1" applyFont="1" applyBorder="1" applyAlignment="1">
      <alignment horizontal="left" vertical="center"/>
    </xf>
    <xf numFmtId="0" fontId="107" fillId="0" borderId="19" xfId="39" applyFont="1" applyBorder="1" applyAlignment="1">
      <alignment horizontal="left" vertical="center"/>
    </xf>
    <xf numFmtId="0" fontId="107" fillId="0" borderId="15" xfId="39" applyFont="1" applyBorder="1" applyAlignment="1">
      <alignment horizontal="left" vertical="center"/>
    </xf>
    <xf numFmtId="0" fontId="108" fillId="0" borderId="0" xfId="39" applyFont="1" applyBorder="1" applyAlignment="1">
      <alignment horizontal="left" vertical="center"/>
    </xf>
    <xf numFmtId="0" fontId="108" fillId="0" borderId="0" xfId="39" applyFont="1" applyBorder="1" applyAlignment="1">
      <alignment horizontal="right" vertical="center"/>
    </xf>
    <xf numFmtId="2" fontId="107" fillId="0" borderId="29" xfId="39" applyNumberFormat="1" applyFont="1" applyBorder="1" applyAlignment="1">
      <alignment horizontal="center" vertical="center"/>
    </xf>
    <xf numFmtId="2" fontId="107" fillId="0" borderId="21" xfId="39" applyNumberFormat="1" applyFont="1" applyBorder="1" applyAlignment="1">
      <alignment horizontal="center" vertical="center"/>
    </xf>
    <xf numFmtId="2" fontId="107" fillId="0" borderId="30" xfId="39" applyNumberFormat="1" applyFont="1" applyBorder="1" applyAlignment="1">
      <alignment horizontal="center" vertical="center"/>
    </xf>
    <xf numFmtId="0" fontId="107" fillId="0" borderId="20" xfId="39" applyFont="1" applyBorder="1" applyAlignment="1">
      <alignment horizontal="left" vertical="center"/>
    </xf>
    <xf numFmtId="0" fontId="107" fillId="0" borderId="19" xfId="39" applyFont="1" applyFill="1" applyBorder="1" applyAlignment="1">
      <alignment horizontal="center" vertical="center"/>
    </xf>
    <xf numFmtId="0" fontId="107" fillId="0" borderId="20" xfId="39" applyFont="1" applyFill="1" applyBorder="1" applyAlignment="1">
      <alignment horizontal="center" vertical="center"/>
    </xf>
    <xf numFmtId="0" fontId="107" fillId="0" borderId="15" xfId="39" applyFont="1" applyFill="1" applyBorder="1" applyAlignment="1">
      <alignment horizontal="center" vertical="center"/>
    </xf>
    <xf numFmtId="0" fontId="107" fillId="0" borderId="17" xfId="39" quotePrefix="1" applyFont="1" applyBorder="1" applyAlignment="1">
      <alignment horizontal="left" vertical="center"/>
    </xf>
    <xf numFmtId="0" fontId="107" fillId="0" borderId="12" xfId="39" quotePrefix="1" applyFont="1" applyBorder="1" applyAlignment="1">
      <alignment horizontal="left" vertical="center"/>
    </xf>
    <xf numFmtId="0" fontId="107" fillId="0" borderId="17" xfId="39" applyFont="1" applyFill="1" applyBorder="1" applyAlignment="1">
      <alignment horizontal="center" vertical="center"/>
    </xf>
    <xf numFmtId="0" fontId="107" fillId="0" borderId="16" xfId="39" applyFont="1" applyFill="1" applyBorder="1" applyAlignment="1">
      <alignment horizontal="center" vertical="center"/>
    </xf>
    <xf numFmtId="0" fontId="107" fillId="0" borderId="12" xfId="39" applyFont="1" applyFill="1" applyBorder="1" applyAlignment="1">
      <alignment horizontal="center" vertical="center"/>
    </xf>
    <xf numFmtId="0" fontId="107" fillId="0" borderId="30" xfId="39" applyFont="1" applyBorder="1" applyAlignment="1">
      <alignment horizontal="center" vertical="center"/>
    </xf>
    <xf numFmtId="0" fontId="107" fillId="0" borderId="29" xfId="39" applyFont="1" applyBorder="1" applyAlignment="1">
      <alignment horizontal="center" vertical="center"/>
    </xf>
    <xf numFmtId="2" fontId="107" fillId="0" borderId="29" xfId="39" quotePrefix="1" applyNumberFormat="1" applyFont="1" applyBorder="1" applyAlignment="1">
      <alignment horizontal="center" vertical="center"/>
    </xf>
    <xf numFmtId="0" fontId="107" fillId="0" borderId="21" xfId="39" quotePrefix="1" applyFont="1" applyBorder="1" applyAlignment="1">
      <alignment horizontal="left" vertical="center"/>
    </xf>
    <xf numFmtId="0" fontId="107" fillId="0" borderId="20" xfId="39" applyFont="1" applyFill="1" applyBorder="1" applyAlignment="1">
      <alignment horizontal="left" vertical="center"/>
    </xf>
    <xf numFmtId="0" fontId="107" fillId="0" borderId="21" xfId="39" applyFont="1" applyFill="1" applyBorder="1" applyAlignment="1">
      <alignment horizontal="left" vertical="center"/>
    </xf>
    <xf numFmtId="0" fontId="107" fillId="0" borderId="17" xfId="39" applyFont="1" applyBorder="1" applyAlignment="1">
      <alignment horizontal="center" vertical="center"/>
    </xf>
    <xf numFmtId="0" fontId="107" fillId="0" borderId="16" xfId="39" quotePrefix="1" applyFont="1" applyBorder="1" applyAlignment="1">
      <alignment horizontal="center" vertical="center"/>
    </xf>
    <xf numFmtId="0" fontId="107" fillId="0" borderId="12" xfId="39" quotePrefix="1" applyFont="1" applyBorder="1" applyAlignment="1">
      <alignment horizontal="center" vertical="center"/>
    </xf>
    <xf numFmtId="0" fontId="107" fillId="0" borderId="17" xfId="39" applyFont="1" applyBorder="1" applyAlignment="1">
      <alignment horizontal="left" vertical="center"/>
    </xf>
    <xf numFmtId="0" fontId="107" fillId="0" borderId="12" xfId="39" applyFont="1" applyBorder="1" applyAlignment="1">
      <alignment horizontal="left" vertical="center"/>
    </xf>
    <xf numFmtId="0" fontId="107" fillId="0" borderId="15" xfId="39" quotePrefix="1" applyFont="1" applyBorder="1" applyAlignment="1">
      <alignment horizontal="left" vertical="center"/>
    </xf>
    <xf numFmtId="0" fontId="107" fillId="0" borderId="15" xfId="0" applyFont="1" applyBorder="1" applyAlignment="1">
      <alignment horizontal="left"/>
    </xf>
    <xf numFmtId="15" fontId="107" fillId="0" borderId="19" xfId="39" applyNumberFormat="1" applyFont="1" applyBorder="1" applyAlignment="1">
      <alignment horizontal="center" vertical="center"/>
    </xf>
    <xf numFmtId="0" fontId="107" fillId="0" borderId="15" xfId="39" applyFont="1" applyBorder="1" applyAlignment="1">
      <alignment horizontal="center" vertical="center"/>
    </xf>
    <xf numFmtId="0" fontId="107" fillId="0" borderId="16" xfId="39" quotePrefix="1" applyFont="1" applyBorder="1" applyAlignment="1">
      <alignment horizontal="left" vertical="center"/>
    </xf>
    <xf numFmtId="0" fontId="107" fillId="0" borderId="19" xfId="39" quotePrefix="1" applyFont="1" applyBorder="1" applyAlignment="1">
      <alignment horizontal="left" vertical="center"/>
    </xf>
    <xf numFmtId="0" fontId="107" fillId="0" borderId="19" xfId="39" applyFont="1" applyBorder="1" applyAlignment="1">
      <alignment horizontal="center" vertical="center"/>
    </xf>
    <xf numFmtId="0" fontId="107" fillId="0" borderId="20" xfId="39" quotePrefix="1" applyFont="1" applyBorder="1" applyAlignment="1">
      <alignment horizontal="center" vertical="center"/>
    </xf>
    <xf numFmtId="0" fontId="107" fillId="0" borderId="15" xfId="39" quotePrefix="1" applyFont="1" applyBorder="1" applyAlignment="1">
      <alignment horizontal="center" vertical="center"/>
    </xf>
    <xf numFmtId="0" fontId="112" fillId="0" borderId="0" xfId="39" applyFont="1" applyBorder="1" applyAlignment="1">
      <alignment horizontal="left" vertical="center"/>
    </xf>
    <xf numFmtId="0" fontId="107" fillId="0" borderId="0" xfId="39" applyFont="1" applyFill="1" applyBorder="1" applyAlignment="1">
      <alignment horizontal="center" vertical="center"/>
    </xf>
    <xf numFmtId="0" fontId="107" fillId="0" borderId="0" xfId="39" quotePrefix="1" applyFont="1" applyFill="1" applyBorder="1" applyAlignment="1">
      <alignment horizontal="center" vertical="center"/>
    </xf>
    <xf numFmtId="2" fontId="105" fillId="0" borderId="40" xfId="0" applyNumberFormat="1" applyFont="1" applyBorder="1" applyAlignment="1">
      <alignment horizontal="center" vertical="center"/>
    </xf>
    <xf numFmtId="2" fontId="105" fillId="0" borderId="43" xfId="0" applyNumberFormat="1" applyFont="1" applyBorder="1" applyAlignment="1">
      <alignment horizontal="center" vertical="center"/>
    </xf>
    <xf numFmtId="2" fontId="105" fillId="0" borderId="19" xfId="0" applyNumberFormat="1" applyFont="1" applyBorder="1" applyAlignment="1">
      <alignment horizontal="center" vertical="center"/>
    </xf>
    <xf numFmtId="2" fontId="105" fillId="0" borderId="15" xfId="0" applyNumberFormat="1" applyFont="1" applyBorder="1" applyAlignment="1">
      <alignment horizontal="center" vertical="center"/>
    </xf>
    <xf numFmtId="2" fontId="105" fillId="0" borderId="41" xfId="0" applyNumberFormat="1" applyFont="1" applyBorder="1" applyAlignment="1">
      <alignment horizontal="center" vertical="center"/>
    </xf>
    <xf numFmtId="2" fontId="105" fillId="0" borderId="20" xfId="0" applyNumberFormat="1" applyFont="1" applyBorder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106" fillId="28" borderId="44" xfId="0" applyNumberFormat="1" applyFont="1" applyFill="1" applyBorder="1" applyAlignment="1">
      <alignment horizontal="center" vertical="center"/>
    </xf>
    <xf numFmtId="0" fontId="106" fillId="28" borderId="39" xfId="0" applyNumberFormat="1" applyFont="1" applyFill="1" applyBorder="1" applyAlignment="1">
      <alignment horizontal="center" vertical="center"/>
    </xf>
    <xf numFmtId="0" fontId="106" fillId="28" borderId="38" xfId="0" applyNumberFormat="1" applyFont="1" applyFill="1" applyBorder="1" applyAlignment="1">
      <alignment horizontal="center" vertical="center"/>
    </xf>
    <xf numFmtId="0" fontId="106" fillId="28" borderId="37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0" fontId="20" fillId="28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06" fillId="28" borderId="42" xfId="0" applyFont="1" applyFill="1" applyBorder="1" applyAlignment="1">
      <alignment horizontal="center" vertical="center"/>
    </xf>
    <xf numFmtId="0" fontId="106" fillId="28" borderId="44" xfId="0" applyFont="1" applyFill="1" applyBorder="1" applyAlignment="1">
      <alignment horizontal="center" vertical="center"/>
    </xf>
    <xf numFmtId="166" fontId="106" fillId="28" borderId="37" xfId="0" applyNumberFormat="1" applyFont="1" applyFill="1" applyBorder="1" applyAlignment="1">
      <alignment horizontal="center" vertical="center"/>
    </xf>
    <xf numFmtId="166" fontId="106" fillId="28" borderId="39" xfId="0" applyNumberFormat="1" applyFont="1" applyFill="1" applyBorder="1" applyAlignment="1">
      <alignment horizontal="center" vertical="center"/>
    </xf>
    <xf numFmtId="166" fontId="106" fillId="28" borderId="38" xfId="0" applyNumberFormat="1" applyFont="1" applyFill="1" applyBorder="1" applyAlignment="1">
      <alignment horizontal="center" vertical="center"/>
    </xf>
    <xf numFmtId="0" fontId="106" fillId="28" borderId="37" xfId="0" applyFont="1" applyFill="1" applyBorder="1" applyAlignment="1">
      <alignment horizontal="center" vertical="center"/>
    </xf>
    <xf numFmtId="0" fontId="106" fillId="28" borderId="39" xfId="0" applyFont="1" applyFill="1" applyBorder="1" applyAlignment="1">
      <alignment horizontal="center" vertical="center"/>
    </xf>
    <xf numFmtId="0" fontId="106" fillId="28" borderId="38" xfId="0" applyFont="1" applyFill="1" applyBorder="1" applyAlignment="1">
      <alignment horizontal="center" vertical="center"/>
    </xf>
    <xf numFmtId="0" fontId="105" fillId="0" borderId="40" xfId="0" applyFont="1" applyFill="1" applyBorder="1" applyAlignment="1">
      <alignment horizontal="center" vertical="center"/>
    </xf>
    <xf numFmtId="0" fontId="105" fillId="0" borderId="19" xfId="0" applyFont="1" applyFill="1" applyBorder="1" applyAlignment="1">
      <alignment horizontal="center" vertical="center"/>
    </xf>
    <xf numFmtId="0" fontId="130" fillId="28" borderId="44" xfId="0" applyNumberFormat="1" applyFont="1" applyFill="1" applyBorder="1" applyAlignment="1">
      <alignment horizontal="center" vertical="center"/>
    </xf>
    <xf numFmtId="0" fontId="130" fillId="28" borderId="13" xfId="0" applyNumberFormat="1" applyFont="1" applyFill="1" applyBorder="1" applyAlignment="1">
      <alignment horizontal="center" vertical="center"/>
    </xf>
    <xf numFmtId="0" fontId="130" fillId="28" borderId="37" xfId="0" applyNumberFormat="1" applyFont="1" applyFill="1" applyBorder="1" applyAlignment="1">
      <alignment horizontal="center" vertical="center"/>
    </xf>
    <xf numFmtId="0" fontId="130" fillId="28" borderId="38" xfId="0" applyNumberFormat="1" applyFont="1" applyFill="1" applyBorder="1" applyAlignment="1">
      <alignment horizontal="center" vertical="center"/>
    </xf>
    <xf numFmtId="0" fontId="117" fillId="0" borderId="0" xfId="0" quotePrefix="1" applyNumberFormat="1" applyFont="1" applyFill="1" applyAlignment="1">
      <alignment horizontal="center" vertical="center"/>
    </xf>
    <xf numFmtId="0" fontId="117" fillId="0" borderId="0" xfId="0" applyNumberFormat="1" applyFont="1" applyFill="1" applyAlignment="1">
      <alignment horizontal="center" vertical="center"/>
    </xf>
    <xf numFmtId="0" fontId="130" fillId="28" borderId="42" xfId="0" applyNumberFormat="1" applyFont="1" applyFill="1" applyBorder="1" applyAlignment="1">
      <alignment horizontal="center" vertical="center"/>
    </xf>
    <xf numFmtId="0" fontId="110" fillId="0" borderId="0" xfId="0" applyNumberFormat="1" applyFont="1" applyFill="1" applyBorder="1" applyAlignment="1">
      <alignment horizontal="center" vertical="center"/>
    </xf>
    <xf numFmtId="0" fontId="130" fillId="28" borderId="29" xfId="0" quotePrefix="1" applyNumberFormat="1" applyFont="1" applyFill="1" applyBorder="1" applyAlignment="1">
      <alignment horizontal="center" vertical="center"/>
    </xf>
    <xf numFmtId="0" fontId="130" fillId="28" borderId="30" xfId="0" applyNumberFormat="1" applyFont="1" applyFill="1" applyBorder="1" applyAlignment="1">
      <alignment horizontal="center" vertical="center"/>
    </xf>
    <xf numFmtId="0" fontId="130" fillId="28" borderId="40" xfId="0" applyNumberFormat="1" applyFont="1" applyFill="1" applyBorder="1" applyAlignment="1">
      <alignment horizontal="center" vertical="center"/>
    </xf>
    <xf numFmtId="0" fontId="130" fillId="28" borderId="41" xfId="0" applyNumberFormat="1" applyFont="1" applyFill="1" applyBorder="1" applyAlignment="1">
      <alignment horizontal="center" vertical="center"/>
    </xf>
    <xf numFmtId="0" fontId="130" fillId="28" borderId="43" xfId="0" applyNumberFormat="1" applyFont="1" applyFill="1" applyBorder="1" applyAlignment="1">
      <alignment horizontal="center" vertical="center"/>
    </xf>
    <xf numFmtId="0" fontId="130" fillId="28" borderId="19" xfId="0" applyNumberFormat="1" applyFont="1" applyFill="1" applyBorder="1" applyAlignment="1">
      <alignment horizontal="center" vertical="center"/>
    </xf>
    <xf numFmtId="0" fontId="130" fillId="28" borderId="20" xfId="0" applyNumberFormat="1" applyFont="1" applyFill="1" applyBorder="1" applyAlignment="1">
      <alignment horizontal="center" vertical="center"/>
    </xf>
    <xf numFmtId="0" fontId="130" fillId="28" borderId="15" xfId="0" applyNumberFormat="1" applyFont="1" applyFill="1" applyBorder="1" applyAlignment="1">
      <alignment horizontal="center" vertical="center"/>
    </xf>
    <xf numFmtId="0" fontId="40" fillId="0" borderId="0" xfId="39" applyFont="1" applyBorder="1" applyAlignment="1">
      <alignment horizontal="left" vertical="center"/>
    </xf>
    <xf numFmtId="0" fontId="39" fillId="0" borderId="0" xfId="39" applyFont="1" applyBorder="1" applyAlignment="1">
      <alignment horizontal="left" vertical="center"/>
    </xf>
    <xf numFmtId="0" fontId="40" fillId="0" borderId="0" xfId="39" quotePrefix="1" applyFont="1" applyBorder="1" applyAlignment="1">
      <alignment horizontal="left" vertical="center"/>
    </xf>
    <xf numFmtId="0" fontId="39" fillId="0" borderId="0" xfId="39" quotePrefix="1" applyFont="1" applyBorder="1" applyAlignment="1">
      <alignment horizontal="left" vertical="center"/>
    </xf>
    <xf numFmtId="0" fontId="38" fillId="28" borderId="0" xfId="0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0" fontId="23" fillId="0" borderId="0" xfId="0" quotePrefix="1" applyFont="1" applyBorder="1" applyAlignment="1">
      <alignment horizontal="center"/>
    </xf>
    <xf numFmtId="0" fontId="41" fillId="0" borderId="0" xfId="39" applyFont="1" applyBorder="1" applyAlignment="1">
      <alignment horizontal="left" vertical="center"/>
    </xf>
    <xf numFmtId="0" fontId="41" fillId="0" borderId="0" xfId="39" quotePrefix="1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horizontal="left" vertical="center"/>
    </xf>
    <xf numFmtId="0" fontId="39" fillId="0" borderId="0" xfId="0" quotePrefix="1" applyFont="1" applyBorder="1" applyAlignment="1">
      <alignment horizontal="left" vertical="center"/>
    </xf>
    <xf numFmtId="0" fontId="40" fillId="0" borderId="0" xfId="0" quotePrefix="1" applyFont="1" applyBorder="1" applyAlignment="1">
      <alignment horizontal="left" vertical="center"/>
    </xf>
    <xf numFmtId="0" fontId="46" fillId="0" borderId="0" xfId="0" quotePrefix="1" applyFont="1" applyBorder="1" applyAlignment="1">
      <alignment horizontal="center"/>
    </xf>
    <xf numFmtId="0" fontId="44" fillId="0" borderId="0" xfId="0" quotePrefix="1" applyFont="1" applyBorder="1" applyAlignment="1">
      <alignment horizontal="center"/>
    </xf>
    <xf numFmtId="0" fontId="96" fillId="0" borderId="0" xfId="57" applyFont="1" applyFill="1" applyBorder="1" applyAlignment="1"/>
    <xf numFmtId="0" fontId="96" fillId="0" borderId="0" xfId="57" applyFont="1" applyFill="1" applyBorder="1" applyAlignment="1">
      <alignment horizontal="left"/>
    </xf>
    <xf numFmtId="0" fontId="97" fillId="0" borderId="0" xfId="57" applyFont="1" applyFill="1" applyBorder="1" applyAlignment="1">
      <alignment horizontal="left"/>
    </xf>
    <xf numFmtId="0" fontId="96" fillId="0" borderId="0" xfId="57" applyFont="1" applyFill="1" applyBorder="1" applyAlignment="1">
      <alignment horizontal="left" vertical="top"/>
    </xf>
    <xf numFmtId="0" fontId="97" fillId="0" borderId="0" xfId="57" applyFont="1" applyFill="1" applyBorder="1" applyAlignment="1"/>
    <xf numFmtId="0" fontId="97" fillId="0" borderId="0" xfId="57" applyFont="1" applyFill="1" applyBorder="1" applyAlignment="1">
      <alignment horizontal="left" vertical="center"/>
    </xf>
    <xf numFmtId="2" fontId="30" fillId="0" borderId="0" xfId="63" applyNumberFormat="1" applyFont="1" applyFill="1" applyBorder="1" applyAlignment="1">
      <alignment horizontal="left" vertical="center" wrapText="1"/>
    </xf>
    <xf numFmtId="0" fontId="30" fillId="0" borderId="0" xfId="64" applyFont="1" applyFill="1" applyBorder="1" applyAlignment="1">
      <alignment horizontal="center" vertical="center"/>
    </xf>
    <xf numFmtId="0" fontId="34" fillId="0" borderId="0" xfId="64" applyFont="1" applyFill="1" applyBorder="1" applyAlignment="1">
      <alignment horizontal="left"/>
    </xf>
    <xf numFmtId="0" fontId="96" fillId="0" borderId="0" xfId="57" applyFont="1" applyFill="1" applyBorder="1" applyAlignment="1">
      <alignment horizontal="center" vertical="top"/>
    </xf>
    <xf numFmtId="0" fontId="97" fillId="0" borderId="0" xfId="57" applyFont="1" applyFill="1" applyBorder="1" applyAlignment="1">
      <alignment horizontal="center"/>
    </xf>
    <xf numFmtId="0" fontId="28" fillId="0" borderId="0" xfId="67" applyFont="1" applyFill="1" applyBorder="1" applyAlignment="1">
      <alignment horizontal="left" vertical="top" wrapText="1"/>
    </xf>
    <xf numFmtId="0" fontId="28" fillId="0" borderId="0" xfId="61" applyFont="1" applyFill="1" applyBorder="1" applyAlignment="1">
      <alignment horizontal="left" vertical="top"/>
    </xf>
    <xf numFmtId="0" fontId="28" fillId="0" borderId="0" xfId="64" applyFont="1" applyFill="1" applyBorder="1" applyAlignment="1">
      <alignment horizontal="center" vertical="top"/>
    </xf>
    <xf numFmtId="0" fontId="103" fillId="0" borderId="0" xfId="61" applyFont="1" applyFill="1" applyBorder="1" applyAlignment="1">
      <alignment horizontal="left" vertical="top"/>
    </xf>
    <xf numFmtId="0" fontId="103" fillId="0" borderId="0" xfId="64" applyFont="1" applyFill="1" applyBorder="1" applyAlignment="1">
      <alignment horizontal="center" vertical="top"/>
    </xf>
    <xf numFmtId="2" fontId="28" fillId="0" borderId="0" xfId="64" applyNumberFormat="1" applyFont="1" applyFill="1" applyBorder="1" applyAlignment="1">
      <alignment horizontal="left" vertical="center" wrapText="1"/>
    </xf>
    <xf numFmtId="2" fontId="28" fillId="0" borderId="0" xfId="63" applyNumberFormat="1" applyFont="1" applyFill="1" applyBorder="1" applyAlignment="1">
      <alignment horizontal="left" vertical="center" wrapText="1"/>
    </xf>
    <xf numFmtId="0" fontId="28" fillId="0" borderId="0" xfId="66" applyFont="1" applyFill="1" applyBorder="1" applyAlignment="1">
      <alignment horizontal="left" vertical="top" wrapText="1"/>
    </xf>
    <xf numFmtId="0" fontId="28" fillId="0" borderId="0" xfId="61" applyFont="1" applyFill="1" applyBorder="1" applyAlignment="1">
      <alignment horizontal="left" vertical="top" wrapText="1"/>
    </xf>
    <xf numFmtId="0" fontId="28" fillId="0" borderId="0" xfId="61" applyFont="1" applyFill="1" applyBorder="1" applyAlignment="1">
      <alignment vertical="top" wrapText="1"/>
    </xf>
    <xf numFmtId="0" fontId="30" fillId="0" borderId="0" xfId="61" applyFont="1" applyFill="1" applyBorder="1" applyAlignment="1">
      <alignment horizontal="center" vertical="top"/>
    </xf>
    <xf numFmtId="0" fontId="91" fillId="0" borderId="0" xfId="61" applyFont="1" applyFill="1" applyBorder="1" applyAlignment="1">
      <alignment horizontal="center" vertical="top"/>
    </xf>
  </cellXfs>
  <cellStyles count="6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- Style1" xfId="37" xr:uid="{00000000-0005-0000-0000-000025000000}"/>
    <cellStyle name="Normal 2" xfId="38" xr:uid="{00000000-0005-0000-0000-000026000000}"/>
    <cellStyle name="Normal 2 2" xfId="50" xr:uid="{00000000-0005-0000-0000-000027000000}"/>
    <cellStyle name="Normal 2 2 2 2 3" xfId="67" xr:uid="{921F2C16-FD8C-4846-A25B-4F7E28A9A5B8}"/>
    <cellStyle name="Normal 2 2 2 3 4" xfId="66" xr:uid="{00000000-0005-0000-0000-000028000000}"/>
    <cellStyle name="Normal 2 2 2 3 5" xfId="61" xr:uid="{00000000-0005-0000-0000-000029000000}"/>
    <cellStyle name="Normal 2 2 2 4 4" xfId="65" xr:uid="{00000000-0005-0000-0000-00002A000000}"/>
    <cellStyle name="Normal 2 2 2 4 5" xfId="59" xr:uid="{00000000-0005-0000-0000-00002B000000}"/>
    <cellStyle name="Normal 3" xfId="47" xr:uid="{00000000-0005-0000-0000-00002C000000}"/>
    <cellStyle name="Normal 3 2 5" xfId="62" xr:uid="{00000000-0005-0000-0000-00002D000000}"/>
    <cellStyle name="Normal 3 3 4" xfId="63" xr:uid="{00000000-0005-0000-0000-00002E000000}"/>
    <cellStyle name="Normal 3 3 5" xfId="64" xr:uid="{00000000-0005-0000-0000-00002F000000}"/>
    <cellStyle name="Normal 3 4 4" xfId="60" xr:uid="{00000000-0005-0000-0000-000030000000}"/>
    <cellStyle name="Normal 3 4 5" xfId="57" xr:uid="{00000000-0005-0000-0000-000031000000}"/>
    <cellStyle name="Normal 4" xfId="48" xr:uid="{00000000-0005-0000-0000-000032000000}"/>
    <cellStyle name="Normal 5" xfId="51" xr:uid="{00000000-0005-0000-0000-000033000000}"/>
    <cellStyle name="Normal 5 2" xfId="56" xr:uid="{00000000-0005-0000-0000-000034000000}"/>
    <cellStyle name="Normal 6" xfId="52" xr:uid="{00000000-0005-0000-0000-000035000000}"/>
    <cellStyle name="Normal 7" xfId="53" xr:uid="{00000000-0005-0000-0000-000036000000}"/>
    <cellStyle name="Normal 8" xfId="54" xr:uid="{00000000-0005-0000-0000-000037000000}"/>
    <cellStyle name="Normal 8 2" xfId="55" xr:uid="{00000000-0005-0000-0000-000038000000}"/>
    <cellStyle name="Normal 9" xfId="68" xr:uid="{B1D8DA72-837D-4905-B31E-D844DB298E02}"/>
    <cellStyle name="Normal_DAS LQC" xfId="39" xr:uid="{00000000-0005-0000-0000-000039000000}"/>
    <cellStyle name="Normal_Larut A-1 PKR Setting Depth" xfId="40" xr:uid="{00000000-0005-0000-0000-00003A000000}"/>
    <cellStyle name="Note" xfId="41" builtinId="10" customBuiltin="1"/>
    <cellStyle name="Output" xfId="42" builtinId="21" customBuiltin="1"/>
    <cellStyle name="Percent 2" xfId="49" xr:uid="{00000000-0005-0000-0000-00003D000000}"/>
    <cellStyle name="Percent 3 2" xfId="58" xr:uid="{00000000-0005-0000-0000-00003E000000}"/>
    <cellStyle name="Special" xfId="43" xr:uid="{00000000-0005-0000-0000-00003F000000}"/>
    <cellStyle name="Title" xfId="44" builtinId="15" customBuiltin="1"/>
    <cellStyle name="Total" xfId="45" builtinId="25" customBuiltin="1"/>
    <cellStyle name="Warning Text" xfId="46" builtinId="11" customBuiltin="1"/>
  </cellStyles>
  <dxfs count="6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3FC545"/>
      <color rgb="FF45C7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17" Type="http://schemas.openxmlformats.org/officeDocument/2006/relationships/worksheet" Target="worksheets/sheet16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23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externalLink" Target="externalLinks/externalLink14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Pressure vs ft TVDBDF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9246 pressure (g)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forward val="30"/>
            <c:dispRSqr val="1"/>
            <c:dispEq val="1"/>
            <c:trendlineLbl>
              <c:layout>
                <c:manualLayout>
                  <c:x val="0.12660104078473991"/>
                  <c:y val="-0.432281853746276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'!$I$32:$I$38</c:f>
              <c:numCache>
                <c:formatCode>0.000</c:formatCode>
                <c:ptCount val="7"/>
                <c:pt idx="0">
                  <c:v>461.72300000000001</c:v>
                </c:pt>
                <c:pt idx="1">
                  <c:v>461.03500000000003</c:v>
                </c:pt>
                <c:pt idx="2">
                  <c:v>456.24099999999999</c:v>
                </c:pt>
                <c:pt idx="3">
                  <c:v>452.786</c:v>
                </c:pt>
                <c:pt idx="4">
                  <c:v>449.161</c:v>
                </c:pt>
                <c:pt idx="5">
                  <c:v>444.44099999999997</c:v>
                </c:pt>
                <c:pt idx="6">
                  <c:v>439.94799999999998</c:v>
                </c:pt>
              </c:numCache>
            </c:numRef>
          </c:xVal>
          <c:yVal>
            <c:numRef>
              <c:f>'Interpretation '!$D$32:$D$38</c:f>
              <c:numCache>
                <c:formatCode>0.000</c:formatCode>
                <c:ptCount val="7"/>
                <c:pt idx="0">
                  <c:v>2093.6021775668078</c:v>
                </c:pt>
                <c:pt idx="1">
                  <c:v>2034.2314982997921</c:v>
                </c:pt>
                <c:pt idx="2">
                  <c:v>1601.422945839161</c:v>
                </c:pt>
                <c:pt idx="3">
                  <c:v>1294.3590223019537</c:v>
                </c:pt>
                <c:pt idx="4">
                  <c:v>979.32551150799168</c:v>
                </c:pt>
                <c:pt idx="5">
                  <c:v>328.1</c:v>
                </c:pt>
                <c:pt idx="6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EB-4800-94ED-F97D66474768}"/>
            </c:ext>
          </c:extLst>
        </c:ser>
        <c:ser>
          <c:idx val="0"/>
          <c:order val="4"/>
          <c:tx>
            <c:v>9246 (w)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00"/>
            <c:backward val="200"/>
            <c:dispRSqr val="1"/>
            <c:dispEq val="1"/>
            <c:trendlineLbl>
              <c:layout>
                <c:manualLayout>
                  <c:x val="-7.4951080121891347E-2"/>
                  <c:y val="-0.173223710867643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'!$I$13:$I$26</c:f>
              <c:numCache>
                <c:formatCode>0.000</c:formatCode>
                <c:ptCount val="14"/>
                <c:pt idx="0">
                  <c:v>1989.8889999999999</c:v>
                </c:pt>
                <c:pt idx="1">
                  <c:v>1962.277</c:v>
                </c:pt>
                <c:pt idx="2">
                  <c:v>1949.13</c:v>
                </c:pt>
                <c:pt idx="3">
                  <c:v>1861.222</c:v>
                </c:pt>
                <c:pt idx="4">
                  <c:v>1786.4760000000001</c:v>
                </c:pt>
                <c:pt idx="5">
                  <c:v>1703.9079999999999</c:v>
                </c:pt>
                <c:pt idx="6">
                  <c:v>1635.5820000000001</c:v>
                </c:pt>
                <c:pt idx="7">
                  <c:v>1623.5239999999999</c:v>
                </c:pt>
                <c:pt idx="8">
                  <c:v>1517.4659999999999</c:v>
                </c:pt>
                <c:pt idx="9">
                  <c:v>1412.62</c:v>
                </c:pt>
                <c:pt idx="10">
                  <c:v>1298.394</c:v>
                </c:pt>
                <c:pt idx="11">
                  <c:v>1217.0530000000001</c:v>
                </c:pt>
                <c:pt idx="12">
                  <c:v>1192.8869999999999</c:v>
                </c:pt>
                <c:pt idx="13">
                  <c:v>1054.7080000000001</c:v>
                </c:pt>
              </c:numCache>
            </c:numRef>
          </c:xVal>
          <c:yVal>
            <c:numRef>
              <c:f>'Interpretation '!$D$13:$D$26</c:f>
              <c:numCache>
                <c:formatCode>0.000</c:formatCode>
                <c:ptCount val="14"/>
                <c:pt idx="0">
                  <c:v>6216.1085571676304</c:v>
                </c:pt>
                <c:pt idx="1">
                  <c:v>6149.1496074459319</c:v>
                </c:pt>
                <c:pt idx="2">
                  <c:v>6117.3645679677311</c:v>
                </c:pt>
                <c:pt idx="3">
                  <c:v>5904.505150554628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5365.2812454403611</c:v>
                </c:pt>
                <c:pt idx="7">
                  <c:v>5336.5156126386964</c:v>
                </c:pt>
                <c:pt idx="8">
                  <c:v>5083.0136631243513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3977.7612926243478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50EB-4800-94ED-F97D66474768}"/>
            </c:ext>
          </c:extLst>
        </c:ser>
        <c:ser>
          <c:idx val="5"/>
          <c:order val="5"/>
          <c:tx>
            <c:v>9246 (o)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forward val="300"/>
            <c:backward val="250"/>
            <c:dispRSqr val="1"/>
            <c:dispEq val="1"/>
            <c:trendlineLbl>
              <c:layout>
                <c:manualLayout>
                  <c:x val="-7.5495271351461654E-3"/>
                  <c:y val="-0.1851118907510994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'!$I$27:$I$31</c:f>
              <c:numCache>
                <c:formatCode>0.000</c:formatCode>
                <c:ptCount val="5"/>
                <c:pt idx="0">
                  <c:v>869.50099999999998</c:v>
                </c:pt>
                <c:pt idx="1">
                  <c:v>790.20299999999997</c:v>
                </c:pt>
                <c:pt idx="2">
                  <c:v>770.995</c:v>
                </c:pt>
                <c:pt idx="3">
                  <c:v>629.87599999999998</c:v>
                </c:pt>
                <c:pt idx="4">
                  <c:v>532.27800000000002</c:v>
                </c:pt>
              </c:numCache>
            </c:numRef>
          </c:xVal>
          <c:yVal>
            <c:numRef>
              <c:f>'Interpretation '!$D$27:$D$31</c:f>
              <c:numCache>
                <c:formatCode>0.000</c:formatCode>
                <c:ptCount val="5"/>
                <c:pt idx="0">
                  <c:v>3528.0435856176673</c:v>
                </c:pt>
                <c:pt idx="1">
                  <c:v>3282.0451744705883</c:v>
                </c:pt>
                <c:pt idx="2">
                  <c:v>3223.2085872220291</c:v>
                </c:pt>
                <c:pt idx="3">
                  <c:v>2790.8299701438095</c:v>
                </c:pt>
                <c:pt idx="4">
                  <c:v>2494.1624901668988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50EB-4800-94ED-F97D66474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5710344"/>
        <c:axId val="725712264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9084 pressure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  <c:pt idx="11">
                        <c:v>1217.644</c:v>
                      </c:pt>
                      <c:pt idx="12">
                        <c:v>1193.6590000000001</c:v>
                      </c:pt>
                      <c:pt idx="13">
                        <c:v>1054.9939999999999</c:v>
                      </c:pt>
                      <c:pt idx="14">
                        <c:v>869.62</c:v>
                      </c:pt>
                      <c:pt idx="15">
                        <c:v>790.39700000000005</c:v>
                      </c:pt>
                      <c:pt idx="16">
                        <c:v>771.06299999999999</c:v>
                      </c:pt>
                      <c:pt idx="17">
                        <c:v>630.41499999999996</c:v>
                      </c:pt>
                      <c:pt idx="18">
                        <c:v>532.68100000000004</c:v>
                      </c:pt>
                      <c:pt idx="19">
                        <c:v>461.52</c:v>
                      </c:pt>
                      <c:pt idx="20">
                        <c:v>460.50200000000001</c:v>
                      </c:pt>
                      <c:pt idx="21">
                        <c:v>456.00299999999999</c:v>
                      </c:pt>
                      <c:pt idx="22">
                        <c:v>452.53699999999998</c:v>
                      </c:pt>
                      <c:pt idx="23">
                        <c:v>448.69799999999998</c:v>
                      </c:pt>
                      <c:pt idx="24">
                        <c:v>445.62200000000001</c:v>
                      </c:pt>
                      <c:pt idx="25">
                        <c:v>440.27699999999999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'!$D$13:$D$38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3977.7612926243478</c:v>
                      </c:pt>
                      <c:pt idx="14">
                        <c:v>3528.0435856176673</c:v>
                      </c:pt>
                      <c:pt idx="15">
                        <c:v>3282.0451744705883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2034.2314982997921</c:v>
                      </c:pt>
                      <c:pt idx="21">
                        <c:v>1601.422945839161</c:v>
                      </c:pt>
                      <c:pt idx="22">
                        <c:v>1294.3590223019537</c:v>
                      </c:pt>
                      <c:pt idx="23">
                        <c:v>979.32551150799168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50EB-4800-94ED-F97D66474768}"/>
                  </c:ext>
                </c:extLst>
              </c15:ser>
            </c15:filteredScatterSeries>
            <c15:filteredScatterSeries>
              <c15:ser>
                <c:idx val="4"/>
                <c:order val="3"/>
                <c:tx>
                  <c:v>9084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'!$N$13:$N$38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253.47900000000001</c:v>
                      </c:pt>
                      <c:pt idx="1">
                        <c:v>253.36699999999999</c:v>
                      </c:pt>
                      <c:pt idx="2">
                        <c:v>253.06899999999999</c:v>
                      </c:pt>
                      <c:pt idx="3">
                        <c:v>251.024</c:v>
                      </c:pt>
                      <c:pt idx="4">
                        <c:v>248.70400000000001</c:v>
                      </c:pt>
                      <c:pt idx="5">
                        <c:v>246.07599999999999</c:v>
                      </c:pt>
                      <c:pt idx="6">
                        <c:v>244.255</c:v>
                      </c:pt>
                      <c:pt idx="7">
                        <c:v>243.399</c:v>
                      </c:pt>
                      <c:pt idx="8">
                        <c:v>240.245</c:v>
                      </c:pt>
                      <c:pt idx="9">
                        <c:v>236.75899999999999</c:v>
                      </c:pt>
                      <c:pt idx="10">
                        <c:v>232.65799999999999</c:v>
                      </c:pt>
                      <c:pt idx="11">
                        <c:v>225.38200000000001</c:v>
                      </c:pt>
                      <c:pt idx="12">
                        <c:v>223.23699999999999</c:v>
                      </c:pt>
                      <c:pt idx="13">
                        <c:v>216.17699999999999</c:v>
                      </c:pt>
                      <c:pt idx="14">
                        <c:v>207.953</c:v>
                      </c:pt>
                      <c:pt idx="15">
                        <c:v>203.18700000000001</c:v>
                      </c:pt>
                      <c:pt idx="16">
                        <c:v>200.876</c:v>
                      </c:pt>
                      <c:pt idx="17">
                        <c:v>192.71799999999999</c:v>
                      </c:pt>
                      <c:pt idx="18">
                        <c:v>185.02099999999999</c:v>
                      </c:pt>
                      <c:pt idx="19">
                        <c:v>178.63200000000001</c:v>
                      </c:pt>
                      <c:pt idx="20">
                        <c:v>175.678</c:v>
                      </c:pt>
                      <c:pt idx="21">
                        <c:v>171.42599999999999</c:v>
                      </c:pt>
                      <c:pt idx="22">
                        <c:v>167.81899999999999</c:v>
                      </c:pt>
                      <c:pt idx="23">
                        <c:v>165.34700000000001</c:v>
                      </c:pt>
                      <c:pt idx="24">
                        <c:v>147.25399999999999</c:v>
                      </c:pt>
                      <c:pt idx="25">
                        <c:v>105.878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'!$D$13:$D$38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3977.7612926243478</c:v>
                      </c:pt>
                      <c:pt idx="14">
                        <c:v>3528.0435856176673</c:v>
                      </c:pt>
                      <c:pt idx="15">
                        <c:v>3282.0451744705883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2034.2314982997921</c:v>
                      </c:pt>
                      <c:pt idx="21">
                        <c:v>1601.422945839161</c:v>
                      </c:pt>
                      <c:pt idx="22">
                        <c:v>1294.3590223019537</c:v>
                      </c:pt>
                      <c:pt idx="23">
                        <c:v>979.32551150799168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0EB-4800-94ED-F97D66474768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6"/>
          <c:order val="6"/>
          <c:tx>
            <c:v>GLM #1</c:v>
          </c:tx>
          <c:spPr>
            <a:ln w="3175" cap="rnd">
              <a:solidFill>
                <a:schemeClr val="accent1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3175">
                <a:solidFill>
                  <a:schemeClr val="accent1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(Input!$I$5,Input!$I$5)</c:f>
              <c:numCache>
                <c:formatCode>0.000</c:formatCode>
                <c:ptCount val="2"/>
                <c:pt idx="0">
                  <c:v>2065.9749808368497</c:v>
                </c:pt>
                <c:pt idx="1">
                  <c:v>2065.9749808368497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39-4904-B0E3-978CABA49C28}"/>
            </c:ext>
          </c:extLst>
        </c:ser>
        <c:ser>
          <c:idx val="7"/>
          <c:order val="7"/>
          <c:tx>
            <c:v>GLM #2</c:v>
          </c:tx>
          <c:spPr>
            <a:ln w="3175" cap="rnd">
              <a:solidFill>
                <a:schemeClr val="accent2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3175">
                <a:solidFill>
                  <a:schemeClr val="accent2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(Input!$I$6,Input!$I$6)</c:f>
              <c:numCache>
                <c:formatCode>0.000</c:formatCode>
                <c:ptCount val="2"/>
                <c:pt idx="0">
                  <c:v>3254.0789068235299</c:v>
                </c:pt>
                <c:pt idx="1">
                  <c:v>3254.0789068235299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39-4904-B0E3-978CABA49C28}"/>
            </c:ext>
          </c:extLst>
        </c:ser>
        <c:ser>
          <c:idx val="8"/>
          <c:order val="8"/>
          <c:tx>
            <c:v>GLM #3</c:v>
          </c:tx>
          <c:spPr>
            <a:ln w="3175" cap="rnd">
              <a:solidFill>
                <a:schemeClr val="accent3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3175">
                <a:solidFill>
                  <a:schemeClr val="accent3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(Input!$I$7,Input!$I$7)</c:f>
              <c:numCache>
                <c:formatCode>0.000</c:formatCode>
                <c:ptCount val="2"/>
                <c:pt idx="0">
                  <c:v>4336.774924388792</c:v>
                </c:pt>
                <c:pt idx="1">
                  <c:v>4336.774924388792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C39-4904-B0E3-978CABA49C28}"/>
            </c:ext>
          </c:extLst>
        </c:ser>
        <c:ser>
          <c:idx val="9"/>
          <c:order val="9"/>
          <c:tx>
            <c:v>GLM #4</c:v>
          </c:tx>
          <c:spPr>
            <a:ln w="3175" cap="rnd">
              <a:solidFill>
                <a:schemeClr val="accent4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3175">
                <a:solidFill>
                  <a:schemeClr val="accent4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(Input!$I$8,Input!$I$8)</c:f>
              <c:numCache>
                <c:formatCode>0.000</c:formatCode>
                <c:ptCount val="2"/>
                <c:pt idx="0">
                  <c:v>5343.3751096914002</c:v>
                </c:pt>
                <c:pt idx="1">
                  <c:v>5343.3751096914002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C39-4904-B0E3-978CABA49C28}"/>
            </c:ext>
          </c:extLst>
        </c:ser>
        <c:ser>
          <c:idx val="10"/>
          <c:order val="10"/>
          <c:tx>
            <c:v>GLM #5</c:v>
          </c:tx>
          <c:spPr>
            <a:ln w="3175" cap="rnd">
              <a:solidFill>
                <a:schemeClr val="accent5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3175">
                <a:solidFill>
                  <a:schemeClr val="accent5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(Input!$I$9,Input!$I$9)</c:f>
              <c:numCache>
                <c:formatCode>0.000</c:formatCode>
                <c:ptCount val="2"/>
                <c:pt idx="0">
                  <c:v>6134.5284892859599</c:v>
                </c:pt>
                <c:pt idx="1">
                  <c:v>6134.5284892859599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CD-4DBE-B3D5-3D010D1DB11C}"/>
            </c:ext>
          </c:extLst>
        </c:ser>
        <c:ser>
          <c:idx val="11"/>
          <c:order val="11"/>
          <c:tx>
            <c:v>Liquid Level</c:v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/>
              </a:solidFill>
              <a:ln w="9525">
                <a:solidFill>
                  <a:schemeClr val="tx2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(Input!$P$40,Input!$P$40)</c:f>
              <c:numCache>
                <c:formatCode>General</c:formatCode>
                <c:ptCount val="2"/>
                <c:pt idx="0">
                  <c:v>2281.9090052971151</c:v>
                </c:pt>
                <c:pt idx="1">
                  <c:v>2281.9090052971151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9EB-482F-B3F1-03E448D10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663240"/>
        <c:axId val="1101659400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2"/>
                <c:tx>
                  <c:v>9246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'!$J$13:$J$38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253.67099999999999</c:v>
                      </c:pt>
                      <c:pt idx="1">
                        <c:v>253.67099999999999</c:v>
                      </c:pt>
                      <c:pt idx="2">
                        <c:v>253.21299999999999</c:v>
                      </c:pt>
                      <c:pt idx="3">
                        <c:v>251.74600000000001</c:v>
                      </c:pt>
                      <c:pt idx="4">
                        <c:v>249.61</c:v>
                      </c:pt>
                      <c:pt idx="5">
                        <c:v>246.745</c:v>
                      </c:pt>
                      <c:pt idx="6">
                        <c:v>244.92500000000001</c:v>
                      </c:pt>
                      <c:pt idx="7">
                        <c:v>243.88300000000001</c:v>
                      </c:pt>
                      <c:pt idx="8">
                        <c:v>240.80099999999999</c:v>
                      </c:pt>
                      <c:pt idx="9">
                        <c:v>237.905</c:v>
                      </c:pt>
                      <c:pt idx="10">
                        <c:v>234.10300000000001</c:v>
                      </c:pt>
                      <c:pt idx="11">
                        <c:v>228.14500000000001</c:v>
                      </c:pt>
                      <c:pt idx="12">
                        <c:v>224.191</c:v>
                      </c:pt>
                      <c:pt idx="13">
                        <c:v>218.55</c:v>
                      </c:pt>
                      <c:pt idx="14">
                        <c:v>210.376</c:v>
                      </c:pt>
                      <c:pt idx="15">
                        <c:v>204.756</c:v>
                      </c:pt>
                      <c:pt idx="16">
                        <c:v>201.88499999999999</c:v>
                      </c:pt>
                      <c:pt idx="17">
                        <c:v>194.65799999999999</c:v>
                      </c:pt>
                      <c:pt idx="18">
                        <c:v>187.21299999999999</c:v>
                      </c:pt>
                      <c:pt idx="19">
                        <c:v>179.83</c:v>
                      </c:pt>
                      <c:pt idx="20">
                        <c:v>177.81200000000001</c:v>
                      </c:pt>
                      <c:pt idx="21">
                        <c:v>171.83799999999999</c:v>
                      </c:pt>
                      <c:pt idx="22">
                        <c:v>168.066</c:v>
                      </c:pt>
                      <c:pt idx="23">
                        <c:v>165.95400000000001</c:v>
                      </c:pt>
                      <c:pt idx="24">
                        <c:v>155.744</c:v>
                      </c:pt>
                      <c:pt idx="25">
                        <c:v>114.893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'!$D$13:$D$38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3977.7612926243478</c:v>
                      </c:pt>
                      <c:pt idx="14">
                        <c:v>3528.0435856176673</c:v>
                      </c:pt>
                      <c:pt idx="15">
                        <c:v>3282.0451744705883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2034.2314982997921</c:v>
                      </c:pt>
                      <c:pt idx="21">
                        <c:v>1601.422945839161</c:v>
                      </c:pt>
                      <c:pt idx="22">
                        <c:v>1294.3590223019537</c:v>
                      </c:pt>
                      <c:pt idx="23">
                        <c:v>979.32551150799168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50EB-4800-94ED-F97D66474768}"/>
                  </c:ext>
                </c:extLst>
              </c15:ser>
            </c15:filteredScatterSeries>
          </c:ext>
        </c:extLst>
      </c:scatterChart>
      <c:valAx>
        <c:axId val="72571034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Presure psi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2264"/>
        <c:crosses val="autoZero"/>
        <c:crossBetween val="midCat"/>
      </c:valAx>
      <c:valAx>
        <c:axId val="72571226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ft TVDBDF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0344"/>
        <c:crosses val="autoZero"/>
        <c:crossBetween val="midCat"/>
      </c:valAx>
      <c:valAx>
        <c:axId val="1101659400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101663240"/>
        <c:crosses val="max"/>
        <c:crossBetween val="midCat"/>
      </c:valAx>
      <c:valAx>
        <c:axId val="110166324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101659400"/>
        <c:crosses val="autoZero"/>
        <c:crossBetween val="midCat"/>
      </c:valAx>
      <c:spPr>
        <a:noFill/>
        <a:ln w="6350">
          <a:solidFill>
            <a:schemeClr val="accent1">
              <a:lumMod val="60000"/>
            </a:schemeClr>
          </a:solidFill>
          <a:prstDash val="sysDot"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SGS @ LrT-A22U (I-68M)</a:t>
            </a:r>
            <a:br>
              <a:rPr lang="en-US" b="1"/>
            </a:br>
            <a:r>
              <a:rPr lang="en-US" b="1"/>
              <a:t>PRESSURE / TEMPERATURE VS TVDBDF</a:t>
            </a:r>
            <a:br>
              <a:rPr lang="en-US" b="1"/>
            </a:br>
            <a:r>
              <a:rPr lang="en-US" b="1"/>
              <a:t>8 NOV 2018</a:t>
            </a:r>
            <a:endParaRPr lang="en-MY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17230045762573"/>
          <c:y val="0.14173823272090988"/>
          <c:w val="0.85174187530385104"/>
          <c:h val="0.73581207349081368"/>
        </c:manualLayout>
      </c:layout>
      <c:scatterChart>
        <c:scatterStyle val="lineMarker"/>
        <c:varyColors val="0"/>
        <c:ser>
          <c:idx val="4"/>
          <c:order val="4"/>
          <c:tx>
            <c:v>GLM #1</c:v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5"/>
                </a:solidFill>
                <a:ln w="6350">
                  <a:solidFill>
                    <a:schemeClr val="tx1"/>
                  </a:solidFill>
                  <a:prstDash val="sysDash"/>
                </a:ln>
                <a:effectLst/>
              </c:spPr>
            </c:marker>
            <c:bubble3D val="0"/>
            <c:spPr>
              <a:ln w="6350" cap="rnd">
                <a:solidFill>
                  <a:schemeClr val="tx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D4-4F54-A705-4D2DBA912E5B}"/>
              </c:ext>
            </c:extLst>
          </c:dPt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(Input!$I$5,Input!$I$5)</c:f>
              <c:numCache>
                <c:formatCode>0.000</c:formatCode>
                <c:ptCount val="2"/>
                <c:pt idx="0">
                  <c:v>2065.9749808368497</c:v>
                </c:pt>
                <c:pt idx="1">
                  <c:v>2065.9749808368497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4C8-4F59-AFED-330AA2AFDD9B}"/>
            </c:ext>
          </c:extLst>
        </c:ser>
        <c:ser>
          <c:idx val="5"/>
          <c:order val="5"/>
          <c:tx>
            <c:v>GLM #2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(Input!$I$6,Input!$I$6)</c:f>
              <c:numCache>
                <c:formatCode>0.000</c:formatCode>
                <c:ptCount val="2"/>
                <c:pt idx="0">
                  <c:v>3254.0789068235299</c:v>
                </c:pt>
                <c:pt idx="1">
                  <c:v>3254.0789068235299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4C8-4F59-AFED-330AA2AFDD9B}"/>
            </c:ext>
          </c:extLst>
        </c:ser>
        <c:ser>
          <c:idx val="6"/>
          <c:order val="6"/>
          <c:tx>
            <c:v>GLM #3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(Input!$I$7,Input!$I$7)</c:f>
              <c:numCache>
                <c:formatCode>0.000</c:formatCode>
                <c:ptCount val="2"/>
                <c:pt idx="0">
                  <c:v>4336.774924388792</c:v>
                </c:pt>
                <c:pt idx="1">
                  <c:v>4336.774924388792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C8-4F59-AFED-330AA2AFDD9B}"/>
            </c:ext>
          </c:extLst>
        </c:ser>
        <c:ser>
          <c:idx val="7"/>
          <c:order val="7"/>
          <c:tx>
            <c:v>GLM #4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(Input!$I$8,Input!$I$8)</c:f>
              <c:numCache>
                <c:formatCode>0.000</c:formatCode>
                <c:ptCount val="2"/>
                <c:pt idx="0">
                  <c:v>5343.3751096914002</c:v>
                </c:pt>
                <c:pt idx="1">
                  <c:v>5343.3751096914002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4C8-4F59-AFED-330AA2AFDD9B}"/>
            </c:ext>
          </c:extLst>
        </c:ser>
        <c:ser>
          <c:idx val="1"/>
          <c:order val="8"/>
          <c:tx>
            <c:v>Top Gauge (G)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19050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forward val="10"/>
            <c:dispRSqr val="1"/>
            <c:dispEq val="1"/>
            <c:trendlineLbl>
              <c:layout>
                <c:manualLayout>
                  <c:x val="0.18253212571544344"/>
                  <c:y val="-0.128634423719452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'!$I$32:$I$38</c:f>
              <c:numCache>
                <c:formatCode>0.000</c:formatCode>
                <c:ptCount val="7"/>
                <c:pt idx="0">
                  <c:v>461.72300000000001</c:v>
                </c:pt>
                <c:pt idx="1">
                  <c:v>461.03500000000003</c:v>
                </c:pt>
                <c:pt idx="2">
                  <c:v>456.24099999999999</c:v>
                </c:pt>
                <c:pt idx="3">
                  <c:v>452.786</c:v>
                </c:pt>
                <c:pt idx="4">
                  <c:v>449.161</c:v>
                </c:pt>
                <c:pt idx="5">
                  <c:v>444.44099999999997</c:v>
                </c:pt>
                <c:pt idx="6">
                  <c:v>439.94799999999998</c:v>
                </c:pt>
              </c:numCache>
            </c:numRef>
          </c:xVal>
          <c:yVal>
            <c:numRef>
              <c:f>'Interpretation '!$D$32:$D$38</c:f>
              <c:numCache>
                <c:formatCode>0.000</c:formatCode>
                <c:ptCount val="7"/>
                <c:pt idx="0">
                  <c:v>2093.6021775668078</c:v>
                </c:pt>
                <c:pt idx="1">
                  <c:v>2034.2314982997921</c:v>
                </c:pt>
                <c:pt idx="2">
                  <c:v>1601.422945839161</c:v>
                </c:pt>
                <c:pt idx="3">
                  <c:v>1294.3590223019537</c:v>
                </c:pt>
                <c:pt idx="4">
                  <c:v>979.32551150799168</c:v>
                </c:pt>
                <c:pt idx="5">
                  <c:v>328.1</c:v>
                </c:pt>
                <c:pt idx="6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ED4-4F54-A705-4D2DBA912E5B}"/>
            </c:ext>
          </c:extLst>
        </c:ser>
        <c:ser>
          <c:idx val="10"/>
          <c:order val="9"/>
          <c:tx>
            <c:v>Top Gauge (O)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forward val="200"/>
            <c:backward val="100"/>
            <c:dispRSqr val="1"/>
            <c:dispEq val="1"/>
            <c:trendlineLbl>
              <c:layout>
                <c:manualLayout>
                  <c:x val="7.3799263210012955E-2"/>
                  <c:y val="-0.1287079200093531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'!$I$27:$I$31</c:f>
              <c:numCache>
                <c:formatCode>0.000</c:formatCode>
                <c:ptCount val="5"/>
                <c:pt idx="0">
                  <c:v>869.50099999999998</c:v>
                </c:pt>
                <c:pt idx="1">
                  <c:v>790.20299999999997</c:v>
                </c:pt>
                <c:pt idx="2">
                  <c:v>770.995</c:v>
                </c:pt>
                <c:pt idx="3">
                  <c:v>629.87599999999998</c:v>
                </c:pt>
                <c:pt idx="4">
                  <c:v>532.27800000000002</c:v>
                </c:pt>
              </c:numCache>
            </c:numRef>
          </c:xVal>
          <c:yVal>
            <c:numRef>
              <c:f>'Interpretation '!$D$27:$D$31</c:f>
              <c:numCache>
                <c:formatCode>0.000</c:formatCode>
                <c:ptCount val="5"/>
                <c:pt idx="0">
                  <c:v>3528.0435856176673</c:v>
                </c:pt>
                <c:pt idx="1">
                  <c:v>3282.0451744705883</c:v>
                </c:pt>
                <c:pt idx="2">
                  <c:v>3223.2085872220291</c:v>
                </c:pt>
                <c:pt idx="3">
                  <c:v>2790.8299701438095</c:v>
                </c:pt>
                <c:pt idx="4">
                  <c:v>2494.1624901668988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ED4-4F54-A705-4D2DBA912E5B}"/>
            </c:ext>
          </c:extLst>
        </c:ser>
        <c:ser>
          <c:idx val="11"/>
          <c:order val="10"/>
          <c:tx>
            <c:v>Top Gauge (W)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19050">
                <a:solidFill>
                  <a:srgbClr val="0070C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backward val="250"/>
            <c:dispRSqr val="1"/>
            <c:dispEq val="1"/>
            <c:trendlineLbl>
              <c:layout>
                <c:manualLayout>
                  <c:x val="-3.1041517488371327E-2"/>
                  <c:y val="-0.1536054904069201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'!$I$13:$I$26</c:f>
              <c:numCache>
                <c:formatCode>0.000</c:formatCode>
                <c:ptCount val="14"/>
                <c:pt idx="0">
                  <c:v>1989.8889999999999</c:v>
                </c:pt>
                <c:pt idx="1">
                  <c:v>1962.277</c:v>
                </c:pt>
                <c:pt idx="2">
                  <c:v>1949.13</c:v>
                </c:pt>
                <c:pt idx="3">
                  <c:v>1861.222</c:v>
                </c:pt>
                <c:pt idx="4">
                  <c:v>1786.4760000000001</c:v>
                </c:pt>
                <c:pt idx="5">
                  <c:v>1703.9079999999999</c:v>
                </c:pt>
                <c:pt idx="6">
                  <c:v>1635.5820000000001</c:v>
                </c:pt>
                <c:pt idx="7">
                  <c:v>1623.5239999999999</c:v>
                </c:pt>
                <c:pt idx="8">
                  <c:v>1517.4659999999999</c:v>
                </c:pt>
                <c:pt idx="9">
                  <c:v>1412.62</c:v>
                </c:pt>
                <c:pt idx="10">
                  <c:v>1298.394</c:v>
                </c:pt>
                <c:pt idx="11">
                  <c:v>1217.0530000000001</c:v>
                </c:pt>
                <c:pt idx="12">
                  <c:v>1192.8869999999999</c:v>
                </c:pt>
                <c:pt idx="13">
                  <c:v>1054.7080000000001</c:v>
                </c:pt>
              </c:numCache>
            </c:numRef>
          </c:xVal>
          <c:yVal>
            <c:numRef>
              <c:f>'Interpretation '!$D$13:$D$26</c:f>
              <c:numCache>
                <c:formatCode>0.000</c:formatCode>
                <c:ptCount val="14"/>
                <c:pt idx="0">
                  <c:v>6216.1085571676304</c:v>
                </c:pt>
                <c:pt idx="1">
                  <c:v>6149.1496074459319</c:v>
                </c:pt>
                <c:pt idx="2">
                  <c:v>6117.3645679677311</c:v>
                </c:pt>
                <c:pt idx="3">
                  <c:v>5904.505150554628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5365.2812454403611</c:v>
                </c:pt>
                <c:pt idx="7">
                  <c:v>5336.5156126386964</c:v>
                </c:pt>
                <c:pt idx="8">
                  <c:v>5083.0136631243513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3977.7612926243478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0ED4-4F54-A705-4D2DBA912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4224"/>
        <c:axId val="171504784"/>
        <c:extLst>
          <c:ext xmlns:c15="http://schemas.microsoft.com/office/drawing/2012/chart" uri="{02D57815-91ED-43cb-92C2-25804820EDAC}">
            <c15:filteredScatterSeries>
              <c15:ser>
                <c:idx val="8"/>
                <c:order val="0"/>
                <c:tx>
                  <c:v>Bottom Gauge (Pressure)</c:v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  <c:pt idx="11">
                        <c:v>1217.644</c:v>
                      </c:pt>
                      <c:pt idx="12">
                        <c:v>1193.6590000000001</c:v>
                      </c:pt>
                      <c:pt idx="13">
                        <c:v>1054.9939999999999</c:v>
                      </c:pt>
                      <c:pt idx="14">
                        <c:v>869.62</c:v>
                      </c:pt>
                      <c:pt idx="15">
                        <c:v>790.39700000000005</c:v>
                      </c:pt>
                      <c:pt idx="16">
                        <c:v>771.06299999999999</c:v>
                      </c:pt>
                      <c:pt idx="17">
                        <c:v>630.41499999999996</c:v>
                      </c:pt>
                      <c:pt idx="18">
                        <c:v>532.68100000000004</c:v>
                      </c:pt>
                      <c:pt idx="19">
                        <c:v>461.52</c:v>
                      </c:pt>
                      <c:pt idx="20">
                        <c:v>460.50200000000001</c:v>
                      </c:pt>
                      <c:pt idx="21">
                        <c:v>456.00299999999999</c:v>
                      </c:pt>
                      <c:pt idx="22">
                        <c:v>452.53699999999998</c:v>
                      </c:pt>
                      <c:pt idx="23">
                        <c:v>448.69799999999998</c:v>
                      </c:pt>
                      <c:pt idx="24">
                        <c:v>445.62200000000001</c:v>
                      </c:pt>
                      <c:pt idx="25">
                        <c:v>440.27699999999999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'!$D$13:$D$38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3977.7612926243478</c:v>
                      </c:pt>
                      <c:pt idx="14">
                        <c:v>3528.0435856176673</c:v>
                      </c:pt>
                      <c:pt idx="15">
                        <c:v>3282.0451744705883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2034.2314982997921</c:v>
                      </c:pt>
                      <c:pt idx="21">
                        <c:v>1601.422945839161</c:v>
                      </c:pt>
                      <c:pt idx="22">
                        <c:v>1294.3590223019537</c:v>
                      </c:pt>
                      <c:pt idx="23">
                        <c:v>979.32551150799168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F4C8-4F59-AFED-330AA2AFDD9B}"/>
                  </c:ext>
                </c:extLst>
              </c15:ser>
            </c15:filteredScatterSeries>
            <c15:filteredScatterSeries>
              <c15:ser>
                <c:idx val="9"/>
                <c:order val="1"/>
                <c:tx>
                  <c:v>Top Gauge (Pressure)</c:v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rgbClr val="00B050"/>
                    </a:solidFill>
                    <a:ln w="9525">
                      <a:solidFill>
                        <a:srgbClr val="00B050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'!$I$13:$I$38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1989.8889999999999</c:v>
                      </c:pt>
                      <c:pt idx="1">
                        <c:v>1962.277</c:v>
                      </c:pt>
                      <c:pt idx="2">
                        <c:v>1949.13</c:v>
                      </c:pt>
                      <c:pt idx="3">
                        <c:v>1861.222</c:v>
                      </c:pt>
                      <c:pt idx="4">
                        <c:v>1786.4760000000001</c:v>
                      </c:pt>
                      <c:pt idx="5">
                        <c:v>1703.9079999999999</c:v>
                      </c:pt>
                      <c:pt idx="6">
                        <c:v>1635.5820000000001</c:v>
                      </c:pt>
                      <c:pt idx="7">
                        <c:v>1623.5239999999999</c:v>
                      </c:pt>
                      <c:pt idx="8">
                        <c:v>1517.4659999999999</c:v>
                      </c:pt>
                      <c:pt idx="9">
                        <c:v>1412.62</c:v>
                      </c:pt>
                      <c:pt idx="10">
                        <c:v>1298.394</c:v>
                      </c:pt>
                      <c:pt idx="11">
                        <c:v>1217.0530000000001</c:v>
                      </c:pt>
                      <c:pt idx="12">
                        <c:v>1192.8869999999999</c:v>
                      </c:pt>
                      <c:pt idx="13">
                        <c:v>1054.7080000000001</c:v>
                      </c:pt>
                      <c:pt idx="14">
                        <c:v>869.50099999999998</c:v>
                      </c:pt>
                      <c:pt idx="15">
                        <c:v>790.20299999999997</c:v>
                      </c:pt>
                      <c:pt idx="16">
                        <c:v>770.995</c:v>
                      </c:pt>
                      <c:pt idx="17">
                        <c:v>629.87599999999998</c:v>
                      </c:pt>
                      <c:pt idx="18">
                        <c:v>532.27800000000002</c:v>
                      </c:pt>
                      <c:pt idx="19">
                        <c:v>461.72300000000001</c:v>
                      </c:pt>
                      <c:pt idx="20">
                        <c:v>461.03500000000003</c:v>
                      </c:pt>
                      <c:pt idx="21">
                        <c:v>456.24099999999999</c:v>
                      </c:pt>
                      <c:pt idx="22">
                        <c:v>452.786</c:v>
                      </c:pt>
                      <c:pt idx="23">
                        <c:v>449.161</c:v>
                      </c:pt>
                      <c:pt idx="24">
                        <c:v>444.44099999999997</c:v>
                      </c:pt>
                      <c:pt idx="25">
                        <c:v>439.94799999999998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'!$D$13:$D$38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3977.7612926243478</c:v>
                      </c:pt>
                      <c:pt idx="14">
                        <c:v>3528.0435856176673</c:v>
                      </c:pt>
                      <c:pt idx="15">
                        <c:v>3282.0451744705883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2034.2314982997921</c:v>
                      </c:pt>
                      <c:pt idx="21">
                        <c:v>1601.422945839161</c:v>
                      </c:pt>
                      <c:pt idx="22">
                        <c:v>1294.3590223019537</c:v>
                      </c:pt>
                      <c:pt idx="23">
                        <c:v>979.32551150799168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4C8-4F59-AFED-330AA2AFDD9B}"/>
                  </c:ext>
                </c:extLst>
              </c15:ser>
            </c15:filteredScatterSeries>
            <c15:filteredScatterSeries>
              <c15:ser>
                <c:idx val="12"/>
                <c:order val="11"/>
                <c:tx>
                  <c:v>Bottom Gauge (G)</c:v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'!#REF!</c15:sqref>
                        </c15:formulaRef>
                      </c:ext>
                    </c:extLst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ED4-4F54-A705-4D2DBA912E5B}"/>
                  </c:ext>
                </c:extLst>
              </c15:ser>
            </c15:filteredScatterSeries>
            <c15:filteredScatterSeries>
              <c15:ser>
                <c:idx val="13"/>
                <c:order val="12"/>
                <c:tx>
                  <c:v>Bottom Gauge (O)</c:v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(I-68E)'!#REF!</c15:sqref>
                        </c15:formulaRef>
                      </c:ext>
                    </c:extLst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(I-68E)'!#REF!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ED4-4F54-A705-4D2DBA912E5B}"/>
                  </c:ext>
                </c:extLst>
              </c15:ser>
            </c15:filteredScatterSeries>
            <c15:filteredScatterSeries>
              <c15:ser>
                <c:idx val="14"/>
                <c:order val="13"/>
                <c:tx>
                  <c:v>Bottom Gauge (W)</c:v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'!$M$13:$M$23</c15:sqref>
                        </c15:formulaRef>
                      </c:ext>
                    </c:extLst>
                    <c:numCache>
                      <c:formatCode>0.000</c:formatCode>
                      <c:ptCount val="11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'!$D$13:$D$23</c15:sqref>
                        </c15:formulaRef>
                      </c:ext>
                    </c:extLst>
                    <c:numCache>
                      <c:formatCode>0.000</c:formatCode>
                      <c:ptCount val="11"/>
                      <c:pt idx="0">
                        <c:v>6216.1085571676304</c:v>
                      </c:pt>
                      <c:pt idx="1">
                        <c:v>6149.1496074459319</c:v>
                      </c:pt>
                      <c:pt idx="2">
                        <c:v>6117.3645679677311</c:v>
                      </c:pt>
                      <c:pt idx="3">
                        <c:v>5904.505150554628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5365.2812454403611</c:v>
                      </c:pt>
                      <c:pt idx="7">
                        <c:v>5336.5156126386964</c:v>
                      </c:pt>
                      <c:pt idx="8">
                        <c:v>5083.0136631243513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0ED4-4F54-A705-4D2DBA912E5B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tx>
            <c:v>Bottom Gauge (Temp)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2">
                  <a:alpha val="93000"/>
                </a:schemeClr>
              </a:solidFill>
              <a:ln w="19050">
                <a:solidFill>
                  <a:schemeClr val="accent2"/>
                </a:solidFill>
              </a:ln>
              <a:effectLst/>
            </c:spPr>
          </c:marker>
          <c:xVal>
            <c:numRef>
              <c:f>'Interpretation '!$N$13:$N$38</c:f>
              <c:numCache>
                <c:formatCode>0.000</c:formatCode>
                <c:ptCount val="26"/>
                <c:pt idx="0">
                  <c:v>253.47900000000001</c:v>
                </c:pt>
                <c:pt idx="1">
                  <c:v>253.36699999999999</c:v>
                </c:pt>
                <c:pt idx="2">
                  <c:v>253.06899999999999</c:v>
                </c:pt>
                <c:pt idx="3">
                  <c:v>251.024</c:v>
                </c:pt>
                <c:pt idx="4">
                  <c:v>248.70400000000001</c:v>
                </c:pt>
                <c:pt idx="5">
                  <c:v>246.07599999999999</c:v>
                </c:pt>
                <c:pt idx="6">
                  <c:v>244.255</c:v>
                </c:pt>
                <c:pt idx="7">
                  <c:v>243.399</c:v>
                </c:pt>
                <c:pt idx="8">
                  <c:v>240.245</c:v>
                </c:pt>
                <c:pt idx="9">
                  <c:v>236.75899999999999</c:v>
                </c:pt>
                <c:pt idx="10">
                  <c:v>232.65799999999999</c:v>
                </c:pt>
                <c:pt idx="11">
                  <c:v>225.38200000000001</c:v>
                </c:pt>
                <c:pt idx="12">
                  <c:v>223.23699999999999</c:v>
                </c:pt>
                <c:pt idx="13">
                  <c:v>216.17699999999999</c:v>
                </c:pt>
                <c:pt idx="14">
                  <c:v>207.953</c:v>
                </c:pt>
                <c:pt idx="15">
                  <c:v>203.18700000000001</c:v>
                </c:pt>
                <c:pt idx="16">
                  <c:v>200.876</c:v>
                </c:pt>
                <c:pt idx="17">
                  <c:v>192.71799999999999</c:v>
                </c:pt>
                <c:pt idx="18">
                  <c:v>185.02099999999999</c:v>
                </c:pt>
                <c:pt idx="19">
                  <c:v>178.63200000000001</c:v>
                </c:pt>
                <c:pt idx="20">
                  <c:v>175.678</c:v>
                </c:pt>
                <c:pt idx="21">
                  <c:v>171.42599999999999</c:v>
                </c:pt>
                <c:pt idx="22">
                  <c:v>167.81899999999999</c:v>
                </c:pt>
                <c:pt idx="23">
                  <c:v>165.34700000000001</c:v>
                </c:pt>
                <c:pt idx="24">
                  <c:v>147.25399999999999</c:v>
                </c:pt>
                <c:pt idx="25">
                  <c:v>105.878</c:v>
                </c:pt>
              </c:numCache>
            </c:numRef>
          </c:xVal>
          <c:yVal>
            <c:numRef>
              <c:f>'Interpretation '!$D$13:$D$38</c:f>
              <c:numCache>
                <c:formatCode>0.000</c:formatCode>
                <c:ptCount val="26"/>
                <c:pt idx="0">
                  <c:v>6216.1085571676304</c:v>
                </c:pt>
                <c:pt idx="1">
                  <c:v>6149.1496074459319</c:v>
                </c:pt>
                <c:pt idx="2">
                  <c:v>6117.3645679677311</c:v>
                </c:pt>
                <c:pt idx="3">
                  <c:v>5904.505150554628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5365.2812454403611</c:v>
                </c:pt>
                <c:pt idx="7">
                  <c:v>5336.5156126386964</c:v>
                </c:pt>
                <c:pt idx="8">
                  <c:v>5083.0136631243513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3977.7612926243478</c:v>
                </c:pt>
                <c:pt idx="14">
                  <c:v>3528.0435856176673</c:v>
                </c:pt>
                <c:pt idx="15">
                  <c:v>3282.0451744705883</c:v>
                </c:pt>
                <c:pt idx="16">
                  <c:v>3223.2085872220291</c:v>
                </c:pt>
                <c:pt idx="17">
                  <c:v>2790.8299701438095</c:v>
                </c:pt>
                <c:pt idx="18">
                  <c:v>2494.1624901668988</c:v>
                </c:pt>
                <c:pt idx="19">
                  <c:v>2093.6021775668078</c:v>
                </c:pt>
                <c:pt idx="20">
                  <c:v>2034.2314982997921</c:v>
                </c:pt>
                <c:pt idx="21">
                  <c:v>1601.422945839161</c:v>
                </c:pt>
                <c:pt idx="22">
                  <c:v>1294.3590223019537</c:v>
                </c:pt>
                <c:pt idx="23">
                  <c:v>979.32551150799168</c:v>
                </c:pt>
                <c:pt idx="24">
                  <c:v>328.1</c:v>
                </c:pt>
                <c:pt idx="25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4C8-4F59-AFED-330AA2AFDD9B}"/>
            </c:ext>
          </c:extLst>
        </c:ser>
        <c:ser>
          <c:idx val="3"/>
          <c:order val="3"/>
          <c:tx>
            <c:v>Top Gauge (Temp)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6"/>
              </a:solidFill>
              <a:ln w="19050">
                <a:solidFill>
                  <a:schemeClr val="accent6"/>
                </a:solidFill>
              </a:ln>
              <a:effectLst/>
            </c:spPr>
          </c:marker>
          <c:xVal>
            <c:numRef>
              <c:f>'Interpretation '!$J$13:$J$38</c:f>
              <c:numCache>
                <c:formatCode>0.000</c:formatCode>
                <c:ptCount val="26"/>
                <c:pt idx="0">
                  <c:v>253.67099999999999</c:v>
                </c:pt>
                <c:pt idx="1">
                  <c:v>253.67099999999999</c:v>
                </c:pt>
                <c:pt idx="2">
                  <c:v>253.21299999999999</c:v>
                </c:pt>
                <c:pt idx="3">
                  <c:v>251.74600000000001</c:v>
                </c:pt>
                <c:pt idx="4">
                  <c:v>249.61</c:v>
                </c:pt>
                <c:pt idx="5">
                  <c:v>246.745</c:v>
                </c:pt>
                <c:pt idx="6">
                  <c:v>244.92500000000001</c:v>
                </c:pt>
                <c:pt idx="7">
                  <c:v>243.88300000000001</c:v>
                </c:pt>
                <c:pt idx="8">
                  <c:v>240.80099999999999</c:v>
                </c:pt>
                <c:pt idx="9">
                  <c:v>237.905</c:v>
                </c:pt>
                <c:pt idx="10">
                  <c:v>234.10300000000001</c:v>
                </c:pt>
                <c:pt idx="11">
                  <c:v>228.14500000000001</c:v>
                </c:pt>
                <c:pt idx="12">
                  <c:v>224.191</c:v>
                </c:pt>
                <c:pt idx="13">
                  <c:v>218.55</c:v>
                </c:pt>
                <c:pt idx="14">
                  <c:v>210.376</c:v>
                </c:pt>
                <c:pt idx="15">
                  <c:v>204.756</c:v>
                </c:pt>
                <c:pt idx="16">
                  <c:v>201.88499999999999</c:v>
                </c:pt>
                <c:pt idx="17">
                  <c:v>194.65799999999999</c:v>
                </c:pt>
                <c:pt idx="18">
                  <c:v>187.21299999999999</c:v>
                </c:pt>
                <c:pt idx="19">
                  <c:v>179.83</c:v>
                </c:pt>
                <c:pt idx="20">
                  <c:v>177.81200000000001</c:v>
                </c:pt>
                <c:pt idx="21">
                  <c:v>171.83799999999999</c:v>
                </c:pt>
                <c:pt idx="22">
                  <c:v>168.066</c:v>
                </c:pt>
                <c:pt idx="23">
                  <c:v>165.95400000000001</c:v>
                </c:pt>
                <c:pt idx="24">
                  <c:v>155.744</c:v>
                </c:pt>
                <c:pt idx="25">
                  <c:v>114.893</c:v>
                </c:pt>
              </c:numCache>
            </c:numRef>
          </c:xVal>
          <c:yVal>
            <c:numRef>
              <c:f>'Interpretation '!$D$13:$D$38</c:f>
              <c:numCache>
                <c:formatCode>0.000</c:formatCode>
                <c:ptCount val="26"/>
                <c:pt idx="0">
                  <c:v>6216.1085571676304</c:v>
                </c:pt>
                <c:pt idx="1">
                  <c:v>6149.1496074459319</c:v>
                </c:pt>
                <c:pt idx="2">
                  <c:v>6117.3645679677311</c:v>
                </c:pt>
                <c:pt idx="3">
                  <c:v>5904.505150554628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5365.2812454403611</c:v>
                </c:pt>
                <c:pt idx="7">
                  <c:v>5336.5156126386964</c:v>
                </c:pt>
                <c:pt idx="8">
                  <c:v>5083.0136631243513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3977.7612926243478</c:v>
                </c:pt>
                <c:pt idx="14">
                  <c:v>3528.0435856176673</c:v>
                </c:pt>
                <c:pt idx="15">
                  <c:v>3282.0451744705883</c:v>
                </c:pt>
                <c:pt idx="16">
                  <c:v>3223.2085872220291</c:v>
                </c:pt>
                <c:pt idx="17">
                  <c:v>2790.8299701438095</c:v>
                </c:pt>
                <c:pt idx="18">
                  <c:v>2494.1624901668988</c:v>
                </c:pt>
                <c:pt idx="19">
                  <c:v>2093.6021775668078</c:v>
                </c:pt>
                <c:pt idx="20">
                  <c:v>2034.2314982997921</c:v>
                </c:pt>
                <c:pt idx="21">
                  <c:v>1601.422945839161</c:v>
                </c:pt>
                <c:pt idx="22">
                  <c:v>1294.3590223019537</c:v>
                </c:pt>
                <c:pt idx="23">
                  <c:v>979.32551150799168</c:v>
                </c:pt>
                <c:pt idx="24">
                  <c:v>328.1</c:v>
                </c:pt>
                <c:pt idx="25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4C8-4F59-AFED-330AA2AFDD9B}"/>
            </c:ext>
          </c:extLst>
        </c:ser>
        <c:ser>
          <c:idx val="15"/>
          <c:order val="14"/>
          <c:tx>
            <c:v>Liquid Level</c:v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/>
              </a:solidFill>
              <a:ln w="19050">
                <a:solidFill>
                  <a:schemeClr val="tx2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(Input!$P$40,Input!$P$40)</c:f>
              <c:numCache>
                <c:formatCode>General</c:formatCode>
                <c:ptCount val="2"/>
                <c:pt idx="0">
                  <c:v>2281.9090052971151</c:v>
                </c:pt>
                <c:pt idx="1">
                  <c:v>2281.9090052971151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24-4B81-BDA6-8085704EC7B2}"/>
            </c:ext>
          </c:extLst>
        </c:ser>
        <c:ser>
          <c:idx val="0"/>
          <c:order val="15"/>
          <c:tx>
            <c:v>GLM #5</c:v>
          </c:tx>
          <c:spPr>
            <a:ln w="31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3175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(Input!$I$9,Input!$I$9)</c:f>
              <c:numCache>
                <c:formatCode>0.000</c:formatCode>
                <c:ptCount val="2"/>
                <c:pt idx="0">
                  <c:v>6134.5284892859599</c:v>
                </c:pt>
                <c:pt idx="1">
                  <c:v>6134.5284892859599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3BD-464B-B2D4-ACA0B0CD7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5904"/>
        <c:axId val="171505344"/>
      </c:scatterChart>
      <c:valAx>
        <c:axId val="17150422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b="1"/>
                  <a:t>Pressure</a:t>
                </a:r>
                <a:r>
                  <a:rPr lang="en-MY" b="1" baseline="0"/>
                  <a:t> (psia)</a:t>
                </a:r>
                <a:endParaRPr lang="en-MY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784"/>
        <c:crosses val="autoZero"/>
        <c:crossBetween val="midCat"/>
      </c:valAx>
      <c:valAx>
        <c:axId val="17150478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6350" cap="flat" cmpd="sng" algn="ctr">
              <a:solidFill>
                <a:schemeClr val="tx1">
                  <a:lumMod val="5000"/>
                  <a:lumOff val="95000"/>
                </a:schemeClr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Depth in  TVDBDF (ft)</a:t>
                </a:r>
                <a:endParaRPr lang="en-MY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224"/>
        <c:crosses val="autoZero"/>
        <c:crossBetween val="midCat"/>
      </c:valAx>
      <c:valAx>
        <c:axId val="171505344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71505904"/>
        <c:crosses val="max"/>
        <c:crossBetween val="midCat"/>
      </c:valAx>
      <c:valAx>
        <c:axId val="171505904"/>
        <c:scaling>
          <c:orientation val="minMax"/>
          <c:max val="300"/>
        </c:scaling>
        <c:delete val="0"/>
        <c:axPos val="b"/>
        <c:title>
          <c:tx>
            <c:rich>
              <a:bodyPr rot="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Temperature</a:t>
                </a:r>
                <a:r>
                  <a:rPr lang="en-MY" baseline="0"/>
                  <a:t> (deg F)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5344"/>
        <c:crosses val="max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6.092771063357421E-2"/>
          <c:y val="0.92888818897637782"/>
          <c:w val="0.70046994817563801"/>
          <c:h val="7.11118736416206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845110-8F6B-456C-83F5-6EAC00D3E98D}">
  <sheetPr codeName="Chart16"/>
  <sheetViews>
    <sheetView zoomScale="70" workbookViewId="0"/>
  </sheetViews>
  <pageMargins left="0.7" right="0.7" top="0.75" bottom="0.75" header="0.3" footer="0.3"/>
  <pageSetup orientation="portrait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28101</xdr:colOff>
      <xdr:row>3</xdr:row>
      <xdr:rowOff>25825</xdr:rowOff>
    </xdr:from>
    <xdr:to>
      <xdr:col>22</xdr:col>
      <xdr:colOff>404395</xdr:colOff>
      <xdr:row>35</xdr:row>
      <xdr:rowOff>104384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458932</xdr:colOff>
      <xdr:row>2</xdr:row>
      <xdr:rowOff>87746</xdr:rowOff>
    </xdr:from>
    <xdr:to>
      <xdr:col>7</xdr:col>
      <xdr:colOff>267255</xdr:colOff>
      <xdr:row>5</xdr:row>
      <xdr:rowOff>11545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32" y="417946"/>
          <a:ext cx="2754723" cy="444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222250</xdr:colOff>
      <xdr:row>2</xdr:row>
      <xdr:rowOff>68502</xdr:rowOff>
    </xdr:from>
    <xdr:to>
      <xdr:col>3</xdr:col>
      <xdr:colOff>488565</xdr:colOff>
      <xdr:row>4</xdr:row>
      <xdr:rowOff>75045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470669"/>
          <a:ext cx="2605232" cy="408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98612</xdr:colOff>
      <xdr:row>2</xdr:row>
      <xdr:rowOff>123265</xdr:rowOff>
    </xdr:from>
    <xdr:to>
      <xdr:col>8</xdr:col>
      <xdr:colOff>11227</xdr:colOff>
      <xdr:row>5</xdr:row>
      <xdr:rowOff>145677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504265"/>
          <a:ext cx="2723050" cy="593912"/>
        </a:xfrm>
        <a:prstGeom prst="rect">
          <a:avLst/>
        </a:prstGeom>
      </xdr:spPr>
    </xdr:pic>
    <xdr:clientData/>
  </xdr:twoCellAnchor>
  <xdr:oneCellAnchor>
    <xdr:from>
      <xdr:col>1</xdr:col>
      <xdr:colOff>26148</xdr:colOff>
      <xdr:row>2</xdr:row>
      <xdr:rowOff>115795</xdr:rowOff>
    </xdr:from>
    <xdr:ext cx="2637513" cy="582707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95" y="489324"/>
          <a:ext cx="2637513" cy="582707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twoCellAnchor>
    <xdr:from>
      <xdr:col>3</xdr:col>
      <xdr:colOff>333375</xdr:colOff>
      <xdr:row>64</xdr:row>
      <xdr:rowOff>0</xdr:rowOff>
    </xdr:from>
    <xdr:to>
      <xdr:col>8</xdr:col>
      <xdr:colOff>279075</xdr:colOff>
      <xdr:row>64</xdr:row>
      <xdr:rowOff>1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 flipV="1">
          <a:off x="1463675" y="12553950"/>
          <a:ext cx="1593525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11208</xdr:colOff>
      <xdr:row>64</xdr:row>
      <xdr:rowOff>0</xdr:rowOff>
    </xdr:from>
    <xdr:to>
      <xdr:col>14</xdr:col>
      <xdr:colOff>483584</xdr:colOff>
      <xdr:row>64</xdr:row>
      <xdr:rowOff>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 flipV="1">
          <a:off x="4618133" y="12553950"/>
          <a:ext cx="1402651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6331857" cy="85543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1.16652E-7</cdr:y>
    </cdr:from>
    <cdr:to>
      <cdr:x>1.56827E-7</cdr:x>
      <cdr:y>0.02275</cdr:y>
    </cdr:to>
    <cdr:pic>
      <cdr:nvPicPr>
        <cdr:cNvPr id="22" name="chart">
          <a:extLst xmlns:a="http://schemas.openxmlformats.org/drawingml/2006/main">
            <a:ext uri="{FF2B5EF4-FFF2-40B4-BE49-F238E27FC236}">
              <a16:creationId xmlns:a16="http://schemas.microsoft.com/office/drawing/2014/main" id="{5CBE6F7D-0388-4C29-905E-DEF0104D1E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 flipH="1">
          <a:off x="0" y="1"/>
          <a:ext cx="1" cy="19503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0.45434</cdr:x>
      <cdr:y>0</cdr:y>
    </cdr:from>
    <cdr:to>
      <cdr:x>0.45434</cdr:x>
      <cdr:y>0</cdr:y>
    </cdr:to>
    <cdr:grpSp>
      <cdr:nvGrpSpPr>
        <cdr:cNvPr id="24" name="Group 23">
          <a:extLst xmlns:a="http://schemas.openxmlformats.org/drawingml/2006/main">
            <a:ext uri="{FF2B5EF4-FFF2-40B4-BE49-F238E27FC236}">
              <a16:creationId xmlns:a16="http://schemas.microsoft.com/office/drawing/2014/main" id="{4F115F49-73C4-4422-A32E-3262EEC0EB65}"/>
            </a:ext>
          </a:extLst>
        </cdr:cNvPr>
        <cdr:cNvGrpSpPr/>
      </cdr:nvGrpSpPr>
      <cdr:grpSpPr>
        <a:xfrm xmlns:a="http://schemas.openxmlformats.org/drawingml/2006/main" rot="5400000">
          <a:off x="2876816" y="0"/>
          <a:ext cx="0" cy="0"/>
          <a:chOff x="2876816" y="0"/>
          <a:chExt cx="0" cy="0"/>
        </a:xfrm>
      </cdr:grpSpPr>
    </cdr:grpSp>
  </cdr:relSizeAnchor>
  <cdr:relSizeAnchor xmlns:cdr="http://schemas.openxmlformats.org/drawingml/2006/chartDrawing">
    <cdr:from>
      <cdr:x>0.06213</cdr:x>
      <cdr:y>0.33413</cdr:y>
    </cdr:from>
    <cdr:to>
      <cdr:x>0.32631</cdr:x>
      <cdr:y>0.36193</cdr:y>
    </cdr:to>
    <cdr:sp macro="" textlink="">
      <cdr:nvSpPr>
        <cdr:cNvPr id="25" name="Text Box 52">
          <a:extLst xmlns:a="http://schemas.openxmlformats.org/drawingml/2006/main">
            <a:ext uri="{FF2B5EF4-FFF2-40B4-BE49-F238E27FC236}">
              <a16:creationId xmlns:a16="http://schemas.microsoft.com/office/drawing/2014/main" id="{0BF9021C-7802-4E10-8775-6F4F70B9652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10203" y="2137971"/>
          <a:ext cx="237541" cy="16716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#1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0.05303</cdr:x>
      <cdr:y>0.46136</cdr:y>
    </cdr:from>
    <cdr:to>
      <cdr:x>0.35228</cdr:x>
      <cdr:y>0.49102</cdr:y>
    </cdr:to>
    <cdr:sp macro="" textlink="">
      <cdr:nvSpPr>
        <cdr:cNvPr id="27" name="Text Box 52">
          <a:extLst xmlns:a="http://schemas.openxmlformats.org/drawingml/2006/main">
            <a:ext uri="{FF2B5EF4-FFF2-40B4-BE49-F238E27FC236}">
              <a16:creationId xmlns:a16="http://schemas.microsoft.com/office/drawing/2014/main" id="{A3897901-D62F-405F-94DA-8675F75896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55637" y="3122056"/>
          <a:ext cx="253434" cy="189357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#2  at ft TVDBDF</a:t>
          </a:r>
        </a:p>
        <a:p xmlns:a="http://schemas.openxmlformats.org/drawingml/2006/main"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0.06101</cdr:x>
      <cdr:y>0.57564</cdr:y>
    </cdr:from>
    <cdr:to>
      <cdr:x>0.3452</cdr:x>
      <cdr:y>0.6039</cdr:y>
    </cdr:to>
    <cdr:sp macro="" textlink="">
      <cdr:nvSpPr>
        <cdr:cNvPr id="28" name="Text Box 52">
          <a:extLst xmlns:a="http://schemas.openxmlformats.org/drawingml/2006/main">
            <a:ext uri="{FF2B5EF4-FFF2-40B4-BE49-F238E27FC236}">
              <a16:creationId xmlns:a16="http://schemas.microsoft.com/office/drawing/2014/main" id="{A240A7E3-9D1C-4DF9-B9A6-812FD0DE007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64446" y="4140210"/>
          <a:ext cx="241471" cy="17982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#3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0.05541</cdr:x>
      <cdr:y>0.67929</cdr:y>
    </cdr:from>
    <cdr:to>
      <cdr:x>0.34478</cdr:x>
      <cdr:y>0.69926</cdr:y>
    </cdr:to>
    <cdr:sp macro="" textlink="">
      <cdr:nvSpPr>
        <cdr:cNvPr id="30" name="Text Box 52">
          <a:extLst xmlns:a="http://schemas.openxmlformats.org/drawingml/2006/main">
            <a:ext uri="{FF2B5EF4-FFF2-40B4-BE49-F238E27FC236}">
              <a16:creationId xmlns:a16="http://schemas.microsoft.com/office/drawing/2014/main" id="{EACA2B3C-B782-4D6F-BC00-9B06DA970E7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>
          <a:off x="1180821" y="4974105"/>
          <a:ext cx="170637" cy="18310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#4 at  ft TVDBDF</a:t>
          </a:r>
        </a:p>
        <a:p xmlns:a="http://schemas.openxmlformats.org/drawingml/2006/main"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0.1795</cdr:x>
      <cdr:y>0.35888</cdr:y>
    </cdr:from>
    <cdr:to>
      <cdr:x>0.75649</cdr:x>
      <cdr:y>0.38282</cdr:y>
    </cdr:to>
    <cdr:sp macro="" textlink="">
      <cdr:nvSpPr>
        <cdr:cNvPr id="29" name="Text Box 52">
          <a:extLst xmlns:a="http://schemas.openxmlformats.org/drawingml/2006/main">
            <a:ext uri="{FF2B5EF4-FFF2-40B4-BE49-F238E27FC236}">
              <a16:creationId xmlns:a16="http://schemas.microsoft.com/office/drawing/2014/main" id="{AF38042E-1E5D-47D7-A0C9-F8CF052C23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2859047" y="1343298"/>
          <a:ext cx="204559" cy="365103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 Liquid level estimated at  ft TVDBDF @  m MDBDF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0.0625</cdr:x>
      <cdr:y>0.76184</cdr:y>
    </cdr:from>
    <cdr:to>
      <cdr:x>0.34669</cdr:x>
      <cdr:y>0.7901</cdr:y>
    </cdr:to>
    <cdr:sp macro="" textlink="">
      <cdr:nvSpPr>
        <cdr:cNvPr id="10" name="Text Box 52">
          <a:extLst xmlns:a="http://schemas.openxmlformats.org/drawingml/2006/main">
            <a:ext uri="{FF2B5EF4-FFF2-40B4-BE49-F238E27FC236}">
              <a16:creationId xmlns:a16="http://schemas.microsoft.com/office/drawing/2014/main" id="{1A0940AA-18FF-4E87-984B-F3A6BC9A9D9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73914" y="5731260"/>
          <a:ext cx="241471" cy="17982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#5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00000000-0008-0000-0D00-0000180900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104611" name="Text Box 1">
          <a:extLst>
            <a:ext uri="{FF2B5EF4-FFF2-40B4-BE49-F238E27FC236}">
              <a16:creationId xmlns:a16="http://schemas.microsoft.com/office/drawing/2014/main" id="{00000000-0008-0000-0E00-0000A39801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~7505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2nd%20CTU/CWR%20&amp;%20CTU%20schedule%20-%204th%20Week%20Oc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Others/WS301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vinash\Larut\Larut%20A-09\Single%20Blan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Reviews\Well%20Report%20Templates\Well%20Completion%20Data%20Book%20(HES)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j849\Local%20Settings\Temporary%20Internet%20Files\OLK175\Angsi%20A%20Back%20U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MALL1001\Data$\My%20Documents\CPS%20HMS\AP\L6\FO-AP-HES-CPS-4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ch\Seu\Wo\FMD\DATA\EXCEL\P&amp;B\Well%20Abandonm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x13298/My%20Documents/Halliburton/Petronas%20Carigali/EW124ST2/EW-124%20Comp%20Wellfile%20(041006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p354\My%20Documents\Copy%20of%20GP%20UW%20Wellfile%20-DEC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hadi\c\SLB\TCP\TCP%20Q%20Plan\ARA\Calculations\Firing%20Head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"/>
      <sheetName val="STIQ"/>
      <sheetName val="CMT"/>
      <sheetName val="WPI"/>
      <sheetName val="time"/>
      <sheetName val="AFE"/>
      <sheetName val="Macros"/>
      <sheetName val="T&amp;D"/>
      <sheetName val="Sheet1"/>
      <sheetName val="Macro1"/>
      <sheetName val="Module1"/>
    </sheetNames>
    <sheetDataSet>
      <sheetData sheetId="0"/>
      <sheetData sheetId="1"/>
      <sheetData sheetId="2">
        <row r="3">
          <cell r="A3" t="str">
            <v>18-5/8 Conductor casing</v>
          </cell>
        </row>
        <row r="4">
          <cell r="A4" t="str">
            <v>LrA-20 (LOC. W2)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24.5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LrA-20 (LOC. W2)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840</v>
          </cell>
          <cell r="J11" t="str">
            <v>mMDDF</v>
          </cell>
          <cell r="U11" t="str">
            <v>CEMENT DESIGN FOR</v>
          </cell>
          <cell r="V11" t="str">
            <v>18-5/8 Conductor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622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622</v>
          </cell>
          <cell r="Q14" t="str">
            <v>m TVDDF</v>
          </cell>
          <cell r="R14">
            <v>840</v>
          </cell>
          <cell r="S14" t="str">
            <v>m MDDF</v>
          </cell>
          <cell r="V14">
            <v>131.8031496062992</v>
          </cell>
          <cell r="W14" t="str">
            <v>Deg F BHST</v>
          </cell>
          <cell r="Y14">
            <v>102.81909107851327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690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131.8031496062992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2.7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102.81909107851327</v>
          </cell>
          <cell r="J23" t="str">
            <v>deg F</v>
          </cell>
          <cell r="O23" t="str">
            <v>Cement</v>
          </cell>
          <cell r="S23">
            <v>1855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584.79999999999995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0.24612334855255485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813.81791424635367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706.54420650493591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3967.2457195252155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1853.8531399650537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1855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7</v>
          </cell>
          <cell r="T38" t="str">
            <v>:</v>
          </cell>
          <cell r="U38">
            <v>8</v>
          </cell>
          <cell r="V38" t="str">
            <v>hr:min</v>
          </cell>
          <cell r="Z38">
            <v>4</v>
          </cell>
          <cell r="AA38" t="str">
            <v>:</v>
          </cell>
          <cell r="AB38">
            <v>19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8</v>
          </cell>
          <cell r="T39" t="str">
            <v>:</v>
          </cell>
          <cell r="U39">
            <v>20</v>
          </cell>
          <cell r="V39" t="str">
            <v>hr:min</v>
          </cell>
          <cell r="Z39">
            <v>5</v>
          </cell>
          <cell r="AA39" t="str">
            <v>:</v>
          </cell>
          <cell r="AB39">
            <v>2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180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3200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102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102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357</v>
          </cell>
          <cell r="D43" t="str">
            <v>min</v>
          </cell>
          <cell r="G43" t="str">
            <v>Total</v>
          </cell>
          <cell r="I43">
            <v>216</v>
          </cell>
          <cell r="J43" t="str">
            <v>min</v>
          </cell>
        </row>
        <row r="44">
          <cell r="A44" t="str">
            <v>140% factor</v>
          </cell>
          <cell r="C44">
            <v>428.4</v>
          </cell>
          <cell r="D44" t="str">
            <v>min</v>
          </cell>
          <cell r="G44" t="str">
            <v>120% factor</v>
          </cell>
          <cell r="I44">
            <v>259.2</v>
          </cell>
          <cell r="J44" t="str">
            <v>min</v>
          </cell>
        </row>
        <row r="45">
          <cell r="A45" t="str">
            <v>140% factor</v>
          </cell>
          <cell r="C45">
            <v>499.79999999999995</v>
          </cell>
          <cell r="D45" t="str">
            <v>min</v>
          </cell>
          <cell r="G45" t="str">
            <v>140% factor</v>
          </cell>
          <cell r="I45">
            <v>302.39999999999998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7</v>
          </cell>
          <cell r="D46" t="str">
            <v>:</v>
          </cell>
          <cell r="E46">
            <v>8</v>
          </cell>
          <cell r="G46" t="str">
            <v>Thickening Time (Hour:Min)</v>
          </cell>
          <cell r="H46" t="str">
            <v>:</v>
          </cell>
          <cell r="I46">
            <v>4</v>
          </cell>
          <cell r="J46" t="str">
            <v>:</v>
          </cell>
          <cell r="K46">
            <v>19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8</v>
          </cell>
          <cell r="D47" t="str">
            <v>:</v>
          </cell>
          <cell r="E47">
            <v>20</v>
          </cell>
          <cell r="G47" t="str">
            <v>Thickening Time (Hour:Min)</v>
          </cell>
          <cell r="H47" t="str">
            <v>:</v>
          </cell>
          <cell r="I47">
            <v>5</v>
          </cell>
          <cell r="J47" t="str">
            <v>:</v>
          </cell>
          <cell r="K47">
            <v>2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146.48031496062993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1393.0803149606295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13.127964382883993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SURFACE CASING</v>
          </cell>
        </row>
        <row r="57">
          <cell r="A57" t="str">
            <v>LrA-20 (LOC. W2)</v>
          </cell>
          <cell r="O57" t="str">
            <v>LrA-20 (LOC. W2)</v>
          </cell>
        </row>
        <row r="58">
          <cell r="U58" t="str">
            <v>CEMENT DESIGN FOR</v>
          </cell>
          <cell r="V58" t="str">
            <v>13-3/8" SURFACE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18.5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24.5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170.77</v>
          </cell>
          <cell r="J61" t="str">
            <v>mMDDF</v>
          </cell>
          <cell r="O61" t="str">
            <v>DATA:</v>
          </cell>
          <cell r="P61">
            <v>1123</v>
          </cell>
          <cell r="Q61" t="str">
            <v>m TVDDF</v>
          </cell>
          <cell r="R61">
            <v>2310</v>
          </cell>
          <cell r="S61" t="str">
            <v>m MDDF</v>
          </cell>
          <cell r="V61">
            <v>176.53930446194227</v>
          </cell>
          <cell r="W61" t="str">
            <v>Deg F BHST</v>
          </cell>
          <cell r="Y61">
            <v>130.4069107104205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18.5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2310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1123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9.1999999999999993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1500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2160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848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932.8</v>
          </cell>
          <cell r="J72" t="str">
            <v>mTVDDF</v>
          </cell>
          <cell r="O72" t="str">
            <v>Cement</v>
          </cell>
          <cell r="S72">
            <v>1155</v>
          </cell>
          <cell r="V72" t="str">
            <v>Sxs</v>
          </cell>
          <cell r="Z72">
            <v>560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176.53930446194227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2.71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130.4069107104205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1085.8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0.40932521371672814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1156.4057171901986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0.20630191130755779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6</v>
          </cell>
          <cell r="U87">
            <v>40</v>
          </cell>
          <cell r="V87" t="str">
            <v>hr:min</v>
          </cell>
          <cell r="Z87">
            <v>4</v>
          </cell>
          <cell r="AA87" t="str">
            <v>:</v>
          </cell>
          <cell r="AB87">
            <v>52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446.71673708329439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116.74239585516521</v>
          </cell>
          <cell r="J88" t="str">
            <v>bbl</v>
          </cell>
          <cell r="O88" t="str">
            <v>Thickening Time (70 Bc) Max</v>
          </cell>
          <cell r="S88">
            <v>7</v>
          </cell>
          <cell r="T88" t="str">
            <v>:</v>
          </cell>
          <cell r="U88">
            <v>46</v>
          </cell>
          <cell r="V88" t="str">
            <v>hr:min</v>
          </cell>
          <cell r="Z88">
            <v>5</v>
          </cell>
          <cell r="AA88" t="str">
            <v>:</v>
          </cell>
          <cell r="AB88">
            <v>40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2508.3144787226979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655.50855272675267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3200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1155.9052897339623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560.26372027927584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1155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560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113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23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145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145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</row>
        <row r="98">
          <cell r="A98" t="str">
            <v>Total</v>
          </cell>
          <cell r="C98">
            <v>333</v>
          </cell>
          <cell r="D98" t="str">
            <v>min</v>
          </cell>
          <cell r="G98" t="str">
            <v>Total</v>
          </cell>
          <cell r="I98">
            <v>243</v>
          </cell>
          <cell r="J98" t="str">
            <v>min</v>
          </cell>
        </row>
        <row r="99">
          <cell r="A99" t="str">
            <v>140% factor</v>
          </cell>
          <cell r="C99">
            <v>466.2</v>
          </cell>
          <cell r="D99" t="str">
            <v>min</v>
          </cell>
          <cell r="G99" t="str">
            <v>140% factor</v>
          </cell>
          <cell r="I99">
            <v>340.2</v>
          </cell>
          <cell r="J99" t="str">
            <v>min</v>
          </cell>
        </row>
        <row r="100">
          <cell r="A100" t="str">
            <v>120% factor</v>
          </cell>
          <cell r="C100">
            <v>399.59999999999997</v>
          </cell>
          <cell r="D100" t="str">
            <v>min</v>
          </cell>
          <cell r="G100" t="str">
            <v>120% factor</v>
          </cell>
          <cell r="I100">
            <v>291.59999999999997</v>
          </cell>
          <cell r="J100" t="str">
            <v>min</v>
          </cell>
        </row>
        <row r="101">
          <cell r="A101" t="str">
            <v>Thickening Time (Hour:Min)</v>
          </cell>
          <cell r="C101">
            <v>6</v>
          </cell>
          <cell r="D101" t="str">
            <v>:</v>
          </cell>
          <cell r="E101">
            <v>40</v>
          </cell>
          <cell r="G101" t="str">
            <v>Thickening Time (Hour:Min)</v>
          </cell>
          <cell r="I101">
            <v>4</v>
          </cell>
          <cell r="J101" t="str">
            <v>:</v>
          </cell>
          <cell r="K101">
            <v>52</v>
          </cell>
        </row>
        <row r="102">
          <cell r="A102" t="str">
            <v>Thickening Time (Hour:Min)</v>
          </cell>
          <cell r="B102" t="str">
            <v>:</v>
          </cell>
          <cell r="C102">
            <v>7</v>
          </cell>
          <cell r="D102" t="str">
            <v>:</v>
          </cell>
          <cell r="E102">
            <v>46</v>
          </cell>
          <cell r="G102" t="str">
            <v>Thickening Time (Hour:Min)</v>
          </cell>
          <cell r="H102" t="str">
            <v>:</v>
          </cell>
          <cell r="I102">
            <v>5</v>
          </cell>
          <cell r="J102" t="str">
            <v>:</v>
          </cell>
          <cell r="K102">
            <v>40</v>
          </cell>
        </row>
        <row r="103">
          <cell r="A103" t="str">
            <v>Mud Hydrostatic</v>
          </cell>
          <cell r="B103" t="str">
            <v>:</v>
          </cell>
          <cell r="C103">
            <v>1330.9816272965877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182.28661417322826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515.93622047244116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2129.2044619422572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11.113458456058634</v>
          </cell>
          <cell r="D109" t="str">
            <v>ppg</v>
          </cell>
          <cell r="O109" t="str">
            <v>LrA-20 (LOC. W2)</v>
          </cell>
        </row>
        <row r="110">
          <cell r="U110" t="str">
            <v>CEMENT DESIGN FOR</v>
          </cell>
          <cell r="V110" t="str">
            <v xml:space="preserve"> 9-5/8" PRODUCTION CASING</v>
          </cell>
        </row>
        <row r="111">
          <cell r="A111" t="str">
            <v xml:space="preserve"> 9-5/8" PRODUCTION CASING</v>
          </cell>
        </row>
        <row r="112">
          <cell r="A112" t="str">
            <v>LrA-20 (LOC. W2)</v>
          </cell>
        </row>
        <row r="113">
          <cell r="O113" t="str">
            <v>DATA:</v>
          </cell>
          <cell r="P113">
            <v>2045.55</v>
          </cell>
          <cell r="Q113" t="str">
            <v>m TVDDF</v>
          </cell>
          <cell r="R113">
            <v>4894</v>
          </cell>
          <cell r="S113" t="str">
            <v>m MDDF</v>
          </cell>
          <cell r="V113">
            <v>258.56392716535436</v>
          </cell>
          <cell r="W113" t="str">
            <v>Deg F BHST</v>
          </cell>
          <cell r="Y113">
            <v>190.3827149940287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13.1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13.1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2310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CFL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4894</v>
          </cell>
          <cell r="J119" t="str">
            <v>mMDDF</v>
          </cell>
          <cell r="S119" t="str">
            <v>Class-G Ext.</v>
          </cell>
          <cell r="Z119" t="str">
            <v>Blended Cement</v>
          </cell>
        </row>
        <row r="120">
          <cell r="A120" t="str">
            <v>Casing ID</v>
          </cell>
          <cell r="B120" t="str">
            <v>:</v>
          </cell>
          <cell r="C120">
            <v>8.7550000000000008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2045.55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11.5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1655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3270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3270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1451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1451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15.9</v>
          </cell>
          <cell r="J128" t="str">
            <v>ppg</v>
          </cell>
          <cell r="O128" t="str">
            <v>Mixwater ratio</v>
          </cell>
          <cell r="S128">
            <v>11.86</v>
          </cell>
          <cell r="V128" t="str">
            <v>gps</v>
          </cell>
          <cell r="Z128">
            <v>5.58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1.55</v>
          </cell>
          <cell r="J129" t="str">
            <v>cu-ft/sx</v>
          </cell>
          <cell r="O129" t="str">
            <v>BJ-Blue</v>
          </cell>
          <cell r="S129">
            <v>75</v>
          </cell>
          <cell r="V129" t="str">
            <v>gphs</v>
          </cell>
          <cell r="Z129" t="str">
            <v>-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35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>
            <v>20</v>
          </cell>
          <cell r="V131" t="str">
            <v>gphs</v>
          </cell>
          <cell r="Z131">
            <v>20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258.56392716535436</v>
          </cell>
          <cell r="J132" t="str">
            <v>deg F</v>
          </cell>
          <cell r="O132" t="str">
            <v>Defoamer (FP-9LS)</v>
          </cell>
          <cell r="S132">
            <v>3</v>
          </cell>
          <cell r="V132" t="str">
            <v>gphs</v>
          </cell>
          <cell r="Z132">
            <v>3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2.71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190.3827149940287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2008.35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40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1188.2470383838506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8.4385382261511543E-2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1.55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7.4460875267145912E-2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15.9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6</v>
          </cell>
          <cell r="AA140" t="str">
            <v>:</v>
          </cell>
          <cell r="AB140">
            <v>43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7</v>
          </cell>
          <cell r="AA141" t="str">
            <v>:</v>
          </cell>
          <cell r="AB141">
            <v>50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 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456.94123048132917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2565.7250091526635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1655.3064575178473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1655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91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170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336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403.2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470.4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6</v>
          </cell>
          <cell r="J156" t="str">
            <v>:</v>
          </cell>
          <cell r="K156">
            <v>43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7</v>
          </cell>
          <cell r="J157" t="str">
            <v>:</v>
          </cell>
          <cell r="K157">
            <v>50</v>
          </cell>
        </row>
        <row r="158">
          <cell r="A158" t="str">
            <v>Mud Hydrostatic</v>
          </cell>
          <cell r="B158" t="str">
            <v>:</v>
          </cell>
          <cell r="C158">
            <v>2846.7782152230966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1612.7753937007874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4459.553608923884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12.778883429884381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WR Approach"/>
      <sheetName val="CWR Rate"/>
      <sheetName val="Option1"/>
      <sheetName val="Option2 - Submitted"/>
      <sheetName val="Completion Sketch"/>
      <sheetName val="Summary of Reconcilation"/>
      <sheetName val="Rec-1st"/>
      <sheetName val="Rec-2nd"/>
      <sheetName val="Rec-3rd"/>
      <sheetName val="Rec-4th"/>
      <sheetName val="Rec-5th "/>
      <sheetName val="Rec-6th"/>
      <sheetName val="Sheet3"/>
    </sheetNames>
    <sheetDataSet>
      <sheetData sheetId="0" refreshError="1"/>
      <sheetData sheetId="1">
        <row r="2">
          <cell r="F2" t="str">
            <v>Convent</v>
          </cell>
          <cell r="G2" t="str">
            <v>Option 1</v>
          </cell>
          <cell r="H2" t="str">
            <v>Option 2</v>
          </cell>
        </row>
        <row r="3">
          <cell r="C3" t="str">
            <v>Date</v>
          </cell>
          <cell r="E3" t="str">
            <v>Daily
Cost</v>
          </cell>
          <cell r="I3" t="str">
            <v>No. of People</v>
          </cell>
        </row>
        <row r="4">
          <cell r="C4" t="str">
            <v>Days</v>
          </cell>
          <cell r="F4">
            <v>1</v>
          </cell>
          <cell r="G4">
            <v>1</v>
          </cell>
          <cell r="H4">
            <v>1</v>
          </cell>
        </row>
        <row r="5">
          <cell r="C5" t="str">
            <v>No. of CWR crew</v>
          </cell>
          <cell r="F5">
            <v>45</v>
          </cell>
          <cell r="G5">
            <v>34</v>
          </cell>
          <cell r="H5">
            <v>28</v>
          </cell>
        </row>
        <row r="6">
          <cell r="C6" t="str">
            <v>TANGI</v>
          </cell>
          <cell r="D6" t="str">
            <v>Production Tubing</v>
          </cell>
          <cell r="E6" t="str">
            <v>Usage</v>
          </cell>
        </row>
        <row r="7">
          <cell r="D7" t="str">
            <v>Wellhead Equipment</v>
          </cell>
          <cell r="E7" t="str">
            <v>Usage</v>
          </cell>
        </row>
        <row r="8">
          <cell r="D8" t="str">
            <v>Completion Equipment</v>
          </cell>
          <cell r="E8" t="str">
            <v>Usage</v>
          </cell>
        </row>
        <row r="9">
          <cell r="D9" t="str">
            <v>Flowline</v>
          </cell>
          <cell r="E9" t="str">
            <v>Usage</v>
          </cell>
        </row>
        <row r="10">
          <cell r="D10" t="str">
            <v>Others</v>
          </cell>
          <cell r="E10" t="str">
            <v>Usage</v>
          </cell>
        </row>
        <row r="12">
          <cell r="C12" t="str">
            <v>SUPPLY</v>
          </cell>
          <cell r="D12" t="str">
            <v>Salt &amp; Chemical</v>
          </cell>
          <cell r="E12" t="str">
            <v>Usage</v>
          </cell>
        </row>
        <row r="13">
          <cell r="D13" t="str">
            <v>Fuel, Lube and Water</v>
          </cell>
          <cell r="E13">
            <v>1000</v>
          </cell>
        </row>
        <row r="14">
          <cell r="D14" t="str">
            <v>Fuel for dedicated boat</v>
          </cell>
          <cell r="E14">
            <v>2000</v>
          </cell>
        </row>
        <row r="15">
          <cell r="D15" t="str">
            <v>Other misc. mat'l &amp; equip</v>
          </cell>
          <cell r="E15" t="str">
            <v>Usage</v>
          </cell>
        </row>
        <row r="16">
          <cell r="D16" t="str">
            <v>Cement+CIBP+etc</v>
          </cell>
          <cell r="E16" t="str">
            <v>-</v>
          </cell>
        </row>
        <row r="18">
          <cell r="C18" t="str">
            <v>SERVICES</v>
          </cell>
          <cell r="D18" t="str">
            <v>Conventional Workover Rig</v>
          </cell>
          <cell r="E18">
            <v>11000</v>
          </cell>
        </row>
        <row r="19">
          <cell r="D19" t="str">
            <v>Wireline</v>
          </cell>
          <cell r="E19">
            <v>1424</v>
          </cell>
        </row>
        <row r="20">
          <cell r="D20" t="str">
            <v>Completion</v>
          </cell>
          <cell r="E20">
            <v>800</v>
          </cell>
        </row>
        <row r="21">
          <cell r="D21" t="str">
            <v>Electric Line</v>
          </cell>
          <cell r="E21">
            <v>1300</v>
          </cell>
        </row>
        <row r="22">
          <cell r="D22" t="str">
            <v>Wellhead</v>
          </cell>
          <cell r="E22">
            <v>1000</v>
          </cell>
        </row>
        <row r="23">
          <cell r="D23" t="str">
            <v>Tubular Running</v>
          </cell>
          <cell r="E23">
            <v>834</v>
          </cell>
        </row>
        <row r="24">
          <cell r="D24" t="str">
            <v>D. E. Filtration</v>
          </cell>
          <cell r="E24">
            <v>197</v>
          </cell>
        </row>
        <row r="25">
          <cell r="D25" t="str">
            <v>Fishing</v>
          </cell>
          <cell r="E25">
            <v>2700</v>
          </cell>
        </row>
        <row r="26">
          <cell r="D26" t="str">
            <v>Catering ($20/man)</v>
          </cell>
          <cell r="E26" t="str">
            <v>Actual</v>
          </cell>
        </row>
        <row r="27">
          <cell r="D27" t="str">
            <v>Other Contract Service</v>
          </cell>
          <cell r="E27">
            <v>1000</v>
          </cell>
        </row>
        <row r="28">
          <cell r="D28" t="str">
            <v>Other Equipment Charges</v>
          </cell>
          <cell r="E28">
            <v>1000</v>
          </cell>
        </row>
        <row r="29">
          <cell r="D29" t="str">
            <v>Cementing</v>
          </cell>
          <cell r="E29" t="str">
            <v>Call-out</v>
          </cell>
        </row>
        <row r="30">
          <cell r="D30" t="str">
            <v>Schlum Chem Cuts + Perf</v>
          </cell>
          <cell r="E30" t="str">
            <v>-</v>
          </cell>
        </row>
        <row r="31">
          <cell r="D31" t="str">
            <v>Eqpt Rental (Batch Mixer)</v>
          </cell>
          <cell r="E31" t="str">
            <v>-</v>
          </cell>
        </row>
        <row r="32">
          <cell r="D32" t="str">
            <v>BJ Pump</v>
          </cell>
          <cell r="E32">
            <v>342</v>
          </cell>
        </row>
        <row r="33">
          <cell r="D33" t="str">
            <v>BJ Pump Operator</v>
          </cell>
          <cell r="E33" t="str">
            <v>-</v>
          </cell>
        </row>
        <row r="34">
          <cell r="D34" t="str">
            <v>BJ Service Engineer</v>
          </cell>
          <cell r="E34">
            <v>350</v>
          </cell>
        </row>
        <row r="35">
          <cell r="D35" t="str">
            <v>Asia Lab</v>
          </cell>
          <cell r="E35">
            <v>532</v>
          </cell>
        </row>
        <row r="36">
          <cell r="D36" t="str">
            <v>Cementing Eqpt (RTTS,etc)</v>
          </cell>
          <cell r="E36" t="str">
            <v>Call-out</v>
          </cell>
        </row>
        <row r="38">
          <cell r="C38" t="str">
            <v>ALLOC</v>
          </cell>
          <cell r="D38" t="str">
            <v>S&amp;T Management</v>
          </cell>
          <cell r="E38">
            <v>10</v>
          </cell>
        </row>
        <row r="39">
          <cell r="D39" t="str">
            <v>KSB (Operations)</v>
          </cell>
          <cell r="E39">
            <v>900</v>
          </cell>
        </row>
        <row r="40">
          <cell r="D40" t="str">
            <v>Marine Management</v>
          </cell>
          <cell r="E40" t="str">
            <v xml:space="preserve">Nil </v>
          </cell>
        </row>
        <row r="41">
          <cell r="D41" t="str">
            <v>Helicopters</v>
          </cell>
          <cell r="E41">
            <v>3250</v>
          </cell>
        </row>
        <row r="42">
          <cell r="D42" t="str">
            <v>Vessel (incl. Marine Mgmt)</v>
          </cell>
          <cell r="E42">
            <v>5000</v>
          </cell>
        </row>
        <row r="43">
          <cell r="D43" t="str">
            <v>Drilling Supervision</v>
          </cell>
          <cell r="E43">
            <v>1000</v>
          </cell>
        </row>
        <row r="45">
          <cell r="C45" t="str">
            <v>Total</v>
          </cell>
        </row>
        <row r="46">
          <cell r="C46" t="str">
            <v>NOTE: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Revision Tracking"/>
      <sheetName val="Menu"/>
      <sheetName val="PCGDIS-LS"/>
      <sheetName val="PCDG-LS"/>
      <sheetName val="PCGDIS-SS"/>
      <sheetName val="PCDG-SS"/>
      <sheetName val="241 HS 9003 (Primary&amp;Backup)"/>
      <sheetName val="812MPT50011 Convert (Primary)"/>
      <sheetName val="812MPT50011 Convert (Backup)"/>
      <sheetName val="Tail Pipe Weight"/>
      <sheetName val="SAS K2(PROP)"/>
      <sheetName val="K2 Sump Pkr(BHA)"/>
      <sheetName val="K2 SP Run List Actual"/>
      <sheetName val="Btm ZoneK2"/>
      <sheetName val="K2 GP#1 Pkr RLA"/>
      <sheetName val="SAS K1(PROP)"/>
      <sheetName val="K1Sump Pkr(BHA)"/>
      <sheetName val="K1 SP#2 Run List Actual"/>
      <sheetName val="Parts"/>
      <sheetName val="TOP ZoneK1"/>
      <sheetName val="K1 GP#1 Pkr RLA"/>
      <sheetName val="Hydrostatic Calculation"/>
      <sheetName val="Pinning_Table"/>
      <sheetName val="Tally"/>
      <sheetName val="Tubing"/>
      <sheetName val="5.50in DP"/>
      <sheetName val="Run List Actual(Opt1)"/>
      <sheetName val="Run List Actual(Opt2)"/>
      <sheetName val="Report"/>
      <sheetName val="Report2"/>
      <sheetName val="INV LIST"/>
      <sheetName val="PUP JT INV"/>
      <sheetName val="joblog"/>
      <sheetName val="Vol calc"/>
      <sheetName val="Spaceout"/>
      <sheetName val="Well Info"/>
      <sheetName val="Equip Used"/>
      <sheetName val="Sump Pkr Mdl Btm Zone (2)"/>
      <sheetName val="Space Out for BWS"/>
      <sheetName val="morning report"/>
      <sheetName val="fax"/>
      <sheetName val="POOH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A5">
            <v>1</v>
          </cell>
          <cell r="B5">
            <v>31</v>
          </cell>
          <cell r="C5">
            <v>30.737916666666667</v>
          </cell>
          <cell r="E5">
            <v>31</v>
          </cell>
          <cell r="F5">
            <v>45</v>
          </cell>
        </row>
        <row r="6">
          <cell r="A6">
            <v>2</v>
          </cell>
          <cell r="B6">
            <v>31</v>
          </cell>
          <cell r="C6">
            <v>30.737916666666667</v>
          </cell>
          <cell r="E6">
            <v>31</v>
          </cell>
        </row>
        <row r="7">
          <cell r="A7">
            <v>3</v>
          </cell>
          <cell r="B7">
            <v>31</v>
          </cell>
          <cell r="C7">
            <v>30.737916666666667</v>
          </cell>
          <cell r="E7">
            <v>31</v>
          </cell>
        </row>
        <row r="8">
          <cell r="A8">
            <v>4</v>
          </cell>
          <cell r="B8">
            <v>31</v>
          </cell>
          <cell r="C8">
            <v>30.737916666666667</v>
          </cell>
          <cell r="E8">
            <v>31</v>
          </cell>
        </row>
        <row r="9">
          <cell r="A9">
            <v>5</v>
          </cell>
          <cell r="B9">
            <v>31</v>
          </cell>
          <cell r="C9">
            <v>30.737916666666667</v>
          </cell>
          <cell r="E9">
            <v>31</v>
          </cell>
        </row>
        <row r="10">
          <cell r="A10">
            <v>6</v>
          </cell>
          <cell r="B10">
            <v>31</v>
          </cell>
          <cell r="C10">
            <v>30.737916666666667</v>
          </cell>
          <cell r="E10">
            <v>31</v>
          </cell>
        </row>
        <row r="11">
          <cell r="A11">
            <v>7</v>
          </cell>
          <cell r="B11">
            <v>31</v>
          </cell>
          <cell r="C11">
            <v>30.737916666666667</v>
          </cell>
          <cell r="E11">
            <v>31</v>
          </cell>
        </row>
        <row r="12">
          <cell r="A12">
            <v>8</v>
          </cell>
          <cell r="B12">
            <v>31</v>
          </cell>
          <cell r="C12">
            <v>30.737916666666667</v>
          </cell>
          <cell r="E12">
            <v>31</v>
          </cell>
        </row>
        <row r="13">
          <cell r="A13">
            <v>9</v>
          </cell>
          <cell r="B13">
            <v>31</v>
          </cell>
          <cell r="C13">
            <v>30.737916666666667</v>
          </cell>
          <cell r="E13">
            <v>31</v>
          </cell>
        </row>
        <row r="14">
          <cell r="A14">
            <v>10</v>
          </cell>
          <cell r="B14">
            <v>31</v>
          </cell>
          <cell r="C14">
            <v>30.737916666666667</v>
          </cell>
          <cell r="E14">
            <v>31</v>
          </cell>
        </row>
        <row r="15">
          <cell r="A15">
            <v>11</v>
          </cell>
          <cell r="B15">
            <v>31</v>
          </cell>
          <cell r="C15">
            <v>30.737916666666667</v>
          </cell>
          <cell r="E15">
            <v>31</v>
          </cell>
        </row>
        <row r="16">
          <cell r="A16">
            <v>12</v>
          </cell>
          <cell r="B16">
            <v>31</v>
          </cell>
          <cell r="C16">
            <v>30.737916666666667</v>
          </cell>
          <cell r="E16">
            <v>31</v>
          </cell>
        </row>
        <row r="17">
          <cell r="A17">
            <v>13</v>
          </cell>
          <cell r="B17">
            <v>31</v>
          </cell>
          <cell r="C17">
            <v>30.737916666666667</v>
          </cell>
          <cell r="E17">
            <v>31</v>
          </cell>
        </row>
        <row r="18">
          <cell r="A18">
            <v>14</v>
          </cell>
          <cell r="B18">
            <v>31</v>
          </cell>
          <cell r="C18">
            <v>30.737916666666667</v>
          </cell>
          <cell r="E18">
            <v>31</v>
          </cell>
        </row>
        <row r="19">
          <cell r="A19">
            <v>15</v>
          </cell>
          <cell r="B19">
            <v>31</v>
          </cell>
          <cell r="C19">
            <v>30.737916666666667</v>
          </cell>
          <cell r="E19">
            <v>31</v>
          </cell>
        </row>
        <row r="20">
          <cell r="A20">
            <v>16</v>
          </cell>
          <cell r="B20">
            <v>31</v>
          </cell>
          <cell r="C20">
            <v>30.737916666666667</v>
          </cell>
          <cell r="E20">
            <v>31</v>
          </cell>
        </row>
        <row r="21">
          <cell r="A21">
            <v>17</v>
          </cell>
          <cell r="B21">
            <v>31</v>
          </cell>
          <cell r="C21">
            <v>30.737916666666667</v>
          </cell>
          <cell r="E21">
            <v>31</v>
          </cell>
        </row>
        <row r="22">
          <cell r="A22">
            <v>18</v>
          </cell>
          <cell r="B22">
            <v>31</v>
          </cell>
          <cell r="C22">
            <v>30.737916666666667</v>
          </cell>
          <cell r="E22">
            <v>31</v>
          </cell>
        </row>
        <row r="23">
          <cell r="A23">
            <v>19</v>
          </cell>
          <cell r="B23">
            <v>31</v>
          </cell>
          <cell r="C23">
            <v>30.737916666666667</v>
          </cell>
          <cell r="E23">
            <v>31</v>
          </cell>
        </row>
        <row r="24">
          <cell r="A24">
            <v>20</v>
          </cell>
          <cell r="B24">
            <v>31</v>
          </cell>
          <cell r="C24">
            <v>30.737916666666667</v>
          </cell>
          <cell r="E24">
            <v>31</v>
          </cell>
        </row>
        <row r="25">
          <cell r="A25">
            <v>21</v>
          </cell>
          <cell r="B25">
            <v>31</v>
          </cell>
          <cell r="C25">
            <v>30.737916666666667</v>
          </cell>
          <cell r="E25">
            <v>31</v>
          </cell>
        </row>
        <row r="26">
          <cell r="A26">
            <v>22</v>
          </cell>
          <cell r="B26">
            <v>31</v>
          </cell>
          <cell r="C26">
            <v>30.737916666666667</v>
          </cell>
          <cell r="E26">
            <v>31</v>
          </cell>
        </row>
        <row r="27">
          <cell r="A27">
            <v>23</v>
          </cell>
          <cell r="B27">
            <v>31</v>
          </cell>
          <cell r="C27">
            <v>30.737916666666667</v>
          </cell>
          <cell r="E27">
            <v>31</v>
          </cell>
        </row>
        <row r="28">
          <cell r="A28">
            <v>24</v>
          </cell>
          <cell r="B28">
            <v>31</v>
          </cell>
          <cell r="C28">
            <v>30.737916666666667</v>
          </cell>
          <cell r="E28">
            <v>31</v>
          </cell>
        </row>
        <row r="29">
          <cell r="A29">
            <v>25</v>
          </cell>
          <cell r="B29">
            <v>31</v>
          </cell>
          <cell r="C29">
            <v>30.737916666666667</v>
          </cell>
          <cell r="E29">
            <v>31</v>
          </cell>
        </row>
        <row r="30">
          <cell r="A30">
            <v>26</v>
          </cell>
          <cell r="B30">
            <v>31</v>
          </cell>
          <cell r="C30">
            <v>30.737916666666667</v>
          </cell>
          <cell r="E30">
            <v>31</v>
          </cell>
        </row>
        <row r="31">
          <cell r="A31">
            <v>27</v>
          </cell>
          <cell r="B31">
            <v>31</v>
          </cell>
          <cell r="C31">
            <v>30.737916666666667</v>
          </cell>
          <cell r="E31">
            <v>31</v>
          </cell>
        </row>
        <row r="32">
          <cell r="A32">
            <v>28</v>
          </cell>
          <cell r="B32">
            <v>31</v>
          </cell>
          <cell r="C32">
            <v>30.737916666666667</v>
          </cell>
          <cell r="E32">
            <v>31</v>
          </cell>
        </row>
        <row r="33">
          <cell r="A33">
            <v>29</v>
          </cell>
          <cell r="B33">
            <v>31</v>
          </cell>
          <cell r="C33">
            <v>30.737916666666667</v>
          </cell>
          <cell r="E33">
            <v>31</v>
          </cell>
        </row>
        <row r="34">
          <cell r="A34">
            <v>30</v>
          </cell>
          <cell r="B34">
            <v>31</v>
          </cell>
          <cell r="C34">
            <v>30.737916666666667</v>
          </cell>
          <cell r="E34">
            <v>31</v>
          </cell>
        </row>
        <row r="35">
          <cell r="A35">
            <v>31</v>
          </cell>
          <cell r="B35">
            <v>31</v>
          </cell>
          <cell r="C35">
            <v>30.737916666666667</v>
          </cell>
          <cell r="E35">
            <v>31</v>
          </cell>
        </row>
        <row r="36">
          <cell r="A36">
            <v>32</v>
          </cell>
          <cell r="B36">
            <v>31</v>
          </cell>
          <cell r="C36">
            <v>30.737916666666667</v>
          </cell>
          <cell r="E36">
            <v>31</v>
          </cell>
        </row>
        <row r="37">
          <cell r="A37">
            <v>33</v>
          </cell>
          <cell r="B37">
            <v>31</v>
          </cell>
          <cell r="C37">
            <v>30.737916666666667</v>
          </cell>
          <cell r="E37">
            <v>31</v>
          </cell>
        </row>
        <row r="38">
          <cell r="A38">
            <v>34</v>
          </cell>
          <cell r="B38">
            <v>31</v>
          </cell>
          <cell r="C38">
            <v>30.737916666666667</v>
          </cell>
          <cell r="E38">
            <v>31</v>
          </cell>
        </row>
        <row r="39">
          <cell r="A39">
            <v>35</v>
          </cell>
          <cell r="B39">
            <v>31</v>
          </cell>
          <cell r="C39">
            <v>30.737916666666667</v>
          </cell>
          <cell r="E39">
            <v>31</v>
          </cell>
        </row>
        <row r="40">
          <cell r="A40">
            <v>36</v>
          </cell>
          <cell r="B40">
            <v>31</v>
          </cell>
          <cell r="C40">
            <v>30.737916666666667</v>
          </cell>
          <cell r="E40">
            <v>31</v>
          </cell>
        </row>
        <row r="41">
          <cell r="A41">
            <v>37</v>
          </cell>
          <cell r="B41">
            <v>31</v>
          </cell>
          <cell r="C41">
            <v>30.737916666666667</v>
          </cell>
          <cell r="E41">
            <v>31</v>
          </cell>
        </row>
        <row r="42">
          <cell r="A42">
            <v>38</v>
          </cell>
          <cell r="B42">
            <v>31</v>
          </cell>
          <cell r="C42">
            <v>30.737916666666667</v>
          </cell>
          <cell r="E42">
            <v>31</v>
          </cell>
        </row>
        <row r="43">
          <cell r="A43">
            <v>39</v>
          </cell>
          <cell r="B43">
            <v>31</v>
          </cell>
          <cell r="C43">
            <v>30.737916666666667</v>
          </cell>
          <cell r="E43">
            <v>31</v>
          </cell>
        </row>
        <row r="44">
          <cell r="A44">
            <v>40</v>
          </cell>
          <cell r="B44">
            <v>31</v>
          </cell>
          <cell r="C44">
            <v>30.737916666666667</v>
          </cell>
          <cell r="E44">
            <v>31</v>
          </cell>
        </row>
        <row r="45">
          <cell r="A45">
            <v>41</v>
          </cell>
          <cell r="B45">
            <v>31</v>
          </cell>
          <cell r="C45">
            <v>30.737916666666667</v>
          </cell>
          <cell r="E45">
            <v>31</v>
          </cell>
        </row>
        <row r="46">
          <cell r="A46">
            <v>42</v>
          </cell>
          <cell r="B46">
            <v>31</v>
          </cell>
          <cell r="C46">
            <v>30.737916666666667</v>
          </cell>
          <cell r="E46">
            <v>31</v>
          </cell>
        </row>
        <row r="47">
          <cell r="A47">
            <v>43</v>
          </cell>
          <cell r="B47">
            <v>31</v>
          </cell>
          <cell r="C47">
            <v>30.737916666666667</v>
          </cell>
          <cell r="E47">
            <v>31</v>
          </cell>
        </row>
        <row r="48">
          <cell r="A48">
            <v>44</v>
          </cell>
          <cell r="B48">
            <v>31</v>
          </cell>
          <cell r="C48">
            <v>30.737916666666667</v>
          </cell>
          <cell r="E48">
            <v>31</v>
          </cell>
        </row>
        <row r="49">
          <cell r="A49">
            <v>45</v>
          </cell>
          <cell r="B49">
            <v>31</v>
          </cell>
          <cell r="C49">
            <v>30.737916666666667</v>
          </cell>
          <cell r="E49">
            <v>31</v>
          </cell>
        </row>
        <row r="50">
          <cell r="A50">
            <v>46</v>
          </cell>
          <cell r="B50">
            <v>31</v>
          </cell>
          <cell r="C50">
            <v>30.737916666666667</v>
          </cell>
          <cell r="E50">
            <v>31</v>
          </cell>
        </row>
        <row r="51">
          <cell r="A51">
            <v>47</v>
          </cell>
          <cell r="B51">
            <v>31</v>
          </cell>
          <cell r="C51">
            <v>30.737916666666667</v>
          </cell>
          <cell r="E51">
            <v>31</v>
          </cell>
        </row>
        <row r="52">
          <cell r="A52">
            <v>48</v>
          </cell>
          <cell r="B52">
            <v>31</v>
          </cell>
          <cell r="C52">
            <v>30.737916666666667</v>
          </cell>
          <cell r="E52">
            <v>31</v>
          </cell>
        </row>
        <row r="53">
          <cell r="A53">
            <v>49</v>
          </cell>
          <cell r="B53">
            <v>31</v>
          </cell>
          <cell r="C53">
            <v>30.737916666666667</v>
          </cell>
          <cell r="E53">
            <v>31</v>
          </cell>
        </row>
        <row r="54">
          <cell r="A54">
            <v>50</v>
          </cell>
          <cell r="B54">
            <v>31</v>
          </cell>
          <cell r="C54">
            <v>30.737916666666667</v>
          </cell>
          <cell r="E54">
            <v>31</v>
          </cell>
        </row>
        <row r="55">
          <cell r="A55">
            <v>51</v>
          </cell>
          <cell r="B55">
            <v>31</v>
          </cell>
          <cell r="C55">
            <v>30.737916666666667</v>
          </cell>
          <cell r="E55">
            <v>31</v>
          </cell>
        </row>
        <row r="56">
          <cell r="A56">
            <v>52</v>
          </cell>
          <cell r="B56">
            <v>31</v>
          </cell>
          <cell r="C56">
            <v>30.737916666666667</v>
          </cell>
          <cell r="E56">
            <v>31</v>
          </cell>
        </row>
        <row r="57">
          <cell r="A57">
            <v>53</v>
          </cell>
          <cell r="B57">
            <v>31</v>
          </cell>
          <cell r="C57">
            <v>30.737916666666667</v>
          </cell>
          <cell r="E57">
            <v>31</v>
          </cell>
        </row>
        <row r="58">
          <cell r="A58">
            <v>54</v>
          </cell>
          <cell r="B58">
            <v>31</v>
          </cell>
          <cell r="C58">
            <v>30.737916666666667</v>
          </cell>
          <cell r="E58">
            <v>31</v>
          </cell>
        </row>
        <row r="59">
          <cell r="A59">
            <v>55</v>
          </cell>
          <cell r="B59">
            <v>31</v>
          </cell>
          <cell r="C59">
            <v>30.737916666666667</v>
          </cell>
          <cell r="E59">
            <v>31</v>
          </cell>
        </row>
        <row r="60">
          <cell r="A60">
            <v>56</v>
          </cell>
          <cell r="B60">
            <v>31</v>
          </cell>
          <cell r="C60">
            <v>30.737916666666667</v>
          </cell>
          <cell r="E60">
            <v>31</v>
          </cell>
        </row>
        <row r="61">
          <cell r="A61">
            <v>57</v>
          </cell>
          <cell r="B61">
            <v>31</v>
          </cell>
          <cell r="C61">
            <v>30.737916666666667</v>
          </cell>
          <cell r="E61">
            <v>31</v>
          </cell>
        </row>
        <row r="62">
          <cell r="A62">
            <v>58</v>
          </cell>
          <cell r="B62">
            <v>31</v>
          </cell>
          <cell r="C62">
            <v>30.737916666666667</v>
          </cell>
          <cell r="E62">
            <v>31</v>
          </cell>
        </row>
        <row r="63">
          <cell r="A63">
            <v>59</v>
          </cell>
          <cell r="B63">
            <v>31</v>
          </cell>
          <cell r="C63">
            <v>30.737916666666667</v>
          </cell>
          <cell r="E63">
            <v>31</v>
          </cell>
        </row>
        <row r="64">
          <cell r="A64">
            <v>60</v>
          </cell>
          <cell r="B64">
            <v>31</v>
          </cell>
          <cell r="C64">
            <v>30.737916666666667</v>
          </cell>
          <cell r="E64">
            <v>31</v>
          </cell>
        </row>
        <row r="65">
          <cell r="A65">
            <v>61</v>
          </cell>
          <cell r="B65">
            <v>31</v>
          </cell>
          <cell r="C65">
            <v>30.737916666666667</v>
          </cell>
          <cell r="E65">
            <v>31</v>
          </cell>
        </row>
        <row r="66">
          <cell r="A66">
            <v>62</v>
          </cell>
          <cell r="B66">
            <v>31</v>
          </cell>
          <cell r="C66">
            <v>30.737916666666667</v>
          </cell>
          <cell r="E66">
            <v>31</v>
          </cell>
        </row>
        <row r="67">
          <cell r="A67">
            <v>63</v>
          </cell>
          <cell r="B67">
            <v>31</v>
          </cell>
          <cell r="C67">
            <v>30.737916666666667</v>
          </cell>
          <cell r="E67">
            <v>31</v>
          </cell>
        </row>
        <row r="68">
          <cell r="A68">
            <v>64</v>
          </cell>
          <cell r="B68">
            <v>31</v>
          </cell>
          <cell r="C68">
            <v>30.737916666666667</v>
          </cell>
          <cell r="E68">
            <v>31</v>
          </cell>
        </row>
        <row r="69">
          <cell r="A69">
            <v>65</v>
          </cell>
          <cell r="B69">
            <v>31</v>
          </cell>
          <cell r="C69">
            <v>30.737916666666667</v>
          </cell>
          <cell r="E69">
            <v>31</v>
          </cell>
        </row>
        <row r="70">
          <cell r="A70">
            <v>66</v>
          </cell>
          <cell r="B70">
            <v>31</v>
          </cell>
          <cell r="C70">
            <v>30.737916666666667</v>
          </cell>
          <cell r="E70">
            <v>31</v>
          </cell>
        </row>
        <row r="71">
          <cell r="A71">
            <v>67</v>
          </cell>
          <cell r="B71">
            <v>31</v>
          </cell>
          <cell r="C71">
            <v>30.737916666666667</v>
          </cell>
          <cell r="E71">
            <v>31</v>
          </cell>
        </row>
        <row r="72">
          <cell r="A72">
            <v>68</v>
          </cell>
          <cell r="B72">
            <v>31</v>
          </cell>
          <cell r="C72">
            <v>30.737916666666667</v>
          </cell>
          <cell r="E72">
            <v>31</v>
          </cell>
        </row>
        <row r="73">
          <cell r="A73">
            <v>69</v>
          </cell>
          <cell r="B73">
            <v>31</v>
          </cell>
          <cell r="C73">
            <v>30.737916666666667</v>
          </cell>
          <cell r="E73">
            <v>31</v>
          </cell>
        </row>
        <row r="74">
          <cell r="A74">
            <v>70</v>
          </cell>
          <cell r="B74">
            <v>31</v>
          </cell>
          <cell r="C74">
            <v>30.737916666666667</v>
          </cell>
          <cell r="E74">
            <v>31</v>
          </cell>
        </row>
        <row r="75">
          <cell r="A75">
            <v>71</v>
          </cell>
          <cell r="B75">
            <v>31</v>
          </cell>
          <cell r="C75">
            <v>30.737916666666667</v>
          </cell>
          <cell r="E75">
            <v>31</v>
          </cell>
        </row>
        <row r="76">
          <cell r="A76">
            <v>72</v>
          </cell>
          <cell r="B76">
            <v>31</v>
          </cell>
          <cell r="C76">
            <v>30.737916666666667</v>
          </cell>
          <cell r="E76">
            <v>31</v>
          </cell>
        </row>
        <row r="77">
          <cell r="A77">
            <v>73</v>
          </cell>
          <cell r="B77">
            <v>31</v>
          </cell>
          <cell r="C77">
            <v>30.737916666666667</v>
          </cell>
          <cell r="E77">
            <v>31</v>
          </cell>
        </row>
        <row r="78">
          <cell r="A78">
            <v>74</v>
          </cell>
          <cell r="B78">
            <v>31</v>
          </cell>
          <cell r="C78">
            <v>30.737916666666667</v>
          </cell>
          <cell r="E78">
            <v>31</v>
          </cell>
        </row>
        <row r="79">
          <cell r="A79">
            <v>75</v>
          </cell>
          <cell r="B79">
            <v>31</v>
          </cell>
          <cell r="C79">
            <v>30.737916666666667</v>
          </cell>
          <cell r="E79">
            <v>31</v>
          </cell>
        </row>
        <row r="80">
          <cell r="A80">
            <v>76</v>
          </cell>
          <cell r="B80">
            <v>31</v>
          </cell>
          <cell r="C80">
            <v>30.737916666666667</v>
          </cell>
          <cell r="E80">
            <v>31</v>
          </cell>
        </row>
        <row r="81">
          <cell r="A81">
            <v>77</v>
          </cell>
          <cell r="B81">
            <v>31</v>
          </cell>
          <cell r="C81">
            <v>30.737916666666667</v>
          </cell>
          <cell r="E81">
            <v>31</v>
          </cell>
        </row>
        <row r="82">
          <cell r="A82">
            <v>78</v>
          </cell>
          <cell r="B82">
            <v>31</v>
          </cell>
          <cell r="C82">
            <v>30.737916666666667</v>
          </cell>
          <cell r="E82">
            <v>31</v>
          </cell>
        </row>
        <row r="83">
          <cell r="A83">
            <v>79</v>
          </cell>
          <cell r="B83">
            <v>31</v>
          </cell>
          <cell r="C83">
            <v>30.737916666666667</v>
          </cell>
          <cell r="E83">
            <v>31</v>
          </cell>
        </row>
        <row r="84">
          <cell r="A84">
            <v>80</v>
          </cell>
          <cell r="B84">
            <v>31</v>
          </cell>
          <cell r="C84">
            <v>30.737916666666667</v>
          </cell>
          <cell r="E84">
            <v>31</v>
          </cell>
        </row>
        <row r="85">
          <cell r="A85">
            <v>81</v>
          </cell>
          <cell r="B85">
            <v>31</v>
          </cell>
          <cell r="C85">
            <v>30.737916666666667</v>
          </cell>
          <cell r="E85">
            <v>31</v>
          </cell>
        </row>
        <row r="86">
          <cell r="A86">
            <v>82</v>
          </cell>
          <cell r="B86">
            <v>31</v>
          </cell>
          <cell r="C86">
            <v>30.737916666666667</v>
          </cell>
          <cell r="E86">
            <v>31</v>
          </cell>
        </row>
        <row r="87">
          <cell r="A87">
            <v>83</v>
          </cell>
          <cell r="B87">
            <v>31</v>
          </cell>
          <cell r="C87">
            <v>30.737916666666667</v>
          </cell>
          <cell r="E87">
            <v>31</v>
          </cell>
        </row>
        <row r="88">
          <cell r="A88">
            <v>84</v>
          </cell>
          <cell r="B88">
            <v>31</v>
          </cell>
          <cell r="C88">
            <v>30.737916666666667</v>
          </cell>
          <cell r="E88">
            <v>31</v>
          </cell>
        </row>
        <row r="89">
          <cell r="A89">
            <v>85</v>
          </cell>
          <cell r="B89">
            <v>31</v>
          </cell>
          <cell r="C89">
            <v>30.737916666666667</v>
          </cell>
          <cell r="E89">
            <v>31</v>
          </cell>
        </row>
        <row r="90">
          <cell r="A90">
            <v>86</v>
          </cell>
          <cell r="B90">
            <v>31</v>
          </cell>
          <cell r="C90">
            <v>30.737916666666667</v>
          </cell>
          <cell r="E90">
            <v>31</v>
          </cell>
        </row>
        <row r="91">
          <cell r="A91">
            <v>87</v>
          </cell>
          <cell r="B91">
            <v>31</v>
          </cell>
          <cell r="C91">
            <v>30.737916666666667</v>
          </cell>
          <cell r="E91">
            <v>31</v>
          </cell>
        </row>
        <row r="92">
          <cell r="A92">
            <v>88</v>
          </cell>
          <cell r="B92">
            <v>31</v>
          </cell>
          <cell r="C92">
            <v>30.737916666666667</v>
          </cell>
          <cell r="E92">
            <v>31</v>
          </cell>
        </row>
        <row r="93">
          <cell r="A93">
            <v>89</v>
          </cell>
          <cell r="B93">
            <v>31</v>
          </cell>
          <cell r="C93">
            <v>30.737916666666667</v>
          </cell>
          <cell r="E93">
            <v>31</v>
          </cell>
        </row>
        <row r="94">
          <cell r="A94">
            <v>90</v>
          </cell>
          <cell r="B94">
            <v>31</v>
          </cell>
          <cell r="C94">
            <v>30.737916666666667</v>
          </cell>
          <cell r="E94">
            <v>31</v>
          </cell>
        </row>
        <row r="95">
          <cell r="A95">
            <v>91</v>
          </cell>
          <cell r="B95">
            <v>31</v>
          </cell>
          <cell r="C95">
            <v>30.737916666666667</v>
          </cell>
          <cell r="E95">
            <v>31</v>
          </cell>
        </row>
        <row r="96">
          <cell r="A96">
            <v>92</v>
          </cell>
          <cell r="B96">
            <v>31</v>
          </cell>
          <cell r="C96">
            <v>30.737916666666667</v>
          </cell>
          <cell r="E96">
            <v>31</v>
          </cell>
        </row>
        <row r="97">
          <cell r="A97">
            <v>93</v>
          </cell>
          <cell r="B97">
            <v>31</v>
          </cell>
          <cell r="C97">
            <v>30.737916666666667</v>
          </cell>
          <cell r="E97">
            <v>31</v>
          </cell>
        </row>
        <row r="98">
          <cell r="A98">
            <v>94</v>
          </cell>
          <cell r="B98">
            <v>31</v>
          </cell>
          <cell r="C98">
            <v>30.737916666666667</v>
          </cell>
          <cell r="E98">
            <v>31</v>
          </cell>
        </row>
        <row r="99">
          <cell r="A99">
            <v>95</v>
          </cell>
          <cell r="B99">
            <v>31</v>
          </cell>
          <cell r="C99">
            <v>30.737916666666667</v>
          </cell>
          <cell r="E99">
            <v>31</v>
          </cell>
        </row>
        <row r="100">
          <cell r="A100">
            <v>96</v>
          </cell>
          <cell r="B100">
            <v>31</v>
          </cell>
          <cell r="C100">
            <v>30.737916666666667</v>
          </cell>
          <cell r="E100">
            <v>31</v>
          </cell>
        </row>
        <row r="101">
          <cell r="A101">
            <v>97</v>
          </cell>
          <cell r="B101">
            <v>31</v>
          </cell>
          <cell r="C101">
            <v>30.737916666666667</v>
          </cell>
          <cell r="E101">
            <v>31</v>
          </cell>
        </row>
        <row r="102">
          <cell r="A102">
            <v>98</v>
          </cell>
          <cell r="B102">
            <v>31</v>
          </cell>
          <cell r="C102">
            <v>30.737916666666667</v>
          </cell>
          <cell r="E102">
            <v>31</v>
          </cell>
        </row>
        <row r="103">
          <cell r="A103">
            <v>99</v>
          </cell>
          <cell r="B103">
            <v>31</v>
          </cell>
          <cell r="C103">
            <v>30.737916666666667</v>
          </cell>
          <cell r="E103">
            <v>31</v>
          </cell>
        </row>
        <row r="104">
          <cell r="A104">
            <v>100</v>
          </cell>
          <cell r="B104">
            <v>31</v>
          </cell>
          <cell r="C104">
            <v>30.737916666666667</v>
          </cell>
          <cell r="E104">
            <v>31</v>
          </cell>
        </row>
        <row r="105">
          <cell r="A105">
            <v>101</v>
          </cell>
          <cell r="B105">
            <v>31</v>
          </cell>
          <cell r="C105">
            <v>30.737916666666667</v>
          </cell>
          <cell r="E105">
            <v>31</v>
          </cell>
        </row>
        <row r="106">
          <cell r="A106">
            <v>102</v>
          </cell>
          <cell r="B106">
            <v>31</v>
          </cell>
          <cell r="C106">
            <v>30.737916666666667</v>
          </cell>
          <cell r="E106">
            <v>31</v>
          </cell>
        </row>
        <row r="107">
          <cell r="A107">
            <v>103</v>
          </cell>
          <cell r="B107">
            <v>31</v>
          </cell>
          <cell r="C107">
            <v>30.737916666666667</v>
          </cell>
          <cell r="E107">
            <v>31</v>
          </cell>
        </row>
        <row r="108">
          <cell r="A108">
            <v>104</v>
          </cell>
          <cell r="B108">
            <v>31</v>
          </cell>
          <cell r="C108">
            <v>30.737916666666667</v>
          </cell>
          <cell r="E108">
            <v>31</v>
          </cell>
        </row>
        <row r="109">
          <cell r="A109">
            <v>105</v>
          </cell>
          <cell r="B109">
            <v>31</v>
          </cell>
          <cell r="C109">
            <v>30.737916666666667</v>
          </cell>
          <cell r="E109">
            <v>31</v>
          </cell>
        </row>
        <row r="110">
          <cell r="A110">
            <v>106</v>
          </cell>
          <cell r="B110">
            <v>31</v>
          </cell>
          <cell r="C110">
            <v>30.737916666666667</v>
          </cell>
          <cell r="E110">
            <v>31</v>
          </cell>
        </row>
        <row r="111">
          <cell r="A111">
            <v>107</v>
          </cell>
          <cell r="B111">
            <v>31</v>
          </cell>
          <cell r="C111">
            <v>30.737916666666667</v>
          </cell>
          <cell r="E111">
            <v>31</v>
          </cell>
        </row>
        <row r="112">
          <cell r="A112">
            <v>108</v>
          </cell>
          <cell r="B112">
            <v>31</v>
          </cell>
          <cell r="C112">
            <v>30.737916666666667</v>
          </cell>
          <cell r="E112">
            <v>31</v>
          </cell>
        </row>
        <row r="113">
          <cell r="A113">
            <v>109</v>
          </cell>
          <cell r="B113">
            <v>31</v>
          </cell>
          <cell r="C113">
            <v>30.737916666666667</v>
          </cell>
          <cell r="E113">
            <v>31</v>
          </cell>
        </row>
        <row r="114">
          <cell r="A114">
            <v>110</v>
          </cell>
          <cell r="B114">
            <v>31</v>
          </cell>
          <cell r="C114">
            <v>30.737916666666667</v>
          </cell>
          <cell r="E114">
            <v>31</v>
          </cell>
        </row>
        <row r="115">
          <cell r="A115">
            <v>111</v>
          </cell>
          <cell r="B115">
            <v>31</v>
          </cell>
          <cell r="C115">
            <v>30.737916666666667</v>
          </cell>
          <cell r="E115">
            <v>31</v>
          </cell>
        </row>
        <row r="116">
          <cell r="A116">
            <v>112</v>
          </cell>
          <cell r="B116">
            <v>31</v>
          </cell>
          <cell r="C116">
            <v>30.737916666666667</v>
          </cell>
          <cell r="E116">
            <v>31</v>
          </cell>
        </row>
        <row r="117">
          <cell r="A117">
            <v>113</v>
          </cell>
          <cell r="B117">
            <v>31</v>
          </cell>
          <cell r="C117">
            <v>30.737916666666667</v>
          </cell>
          <cell r="E117">
            <v>31</v>
          </cell>
        </row>
        <row r="118">
          <cell r="A118">
            <v>114</v>
          </cell>
          <cell r="B118">
            <v>31</v>
          </cell>
          <cell r="C118">
            <v>30.737916666666667</v>
          </cell>
          <cell r="E118">
            <v>31</v>
          </cell>
        </row>
        <row r="119">
          <cell r="A119">
            <v>115</v>
          </cell>
          <cell r="B119">
            <v>31</v>
          </cell>
          <cell r="C119">
            <v>30.737916666666667</v>
          </cell>
          <cell r="E119">
            <v>31</v>
          </cell>
        </row>
        <row r="120">
          <cell r="A120">
            <v>116</v>
          </cell>
          <cell r="B120">
            <v>31</v>
          </cell>
          <cell r="C120">
            <v>30.737916666666667</v>
          </cell>
          <cell r="E120">
            <v>31</v>
          </cell>
        </row>
        <row r="121">
          <cell r="A121">
            <v>117</v>
          </cell>
          <cell r="B121">
            <v>31</v>
          </cell>
          <cell r="C121">
            <v>30.737916666666667</v>
          </cell>
          <cell r="E121">
            <v>31</v>
          </cell>
        </row>
        <row r="122">
          <cell r="A122">
            <v>118</v>
          </cell>
          <cell r="B122">
            <v>31</v>
          </cell>
          <cell r="C122">
            <v>30.737916666666667</v>
          </cell>
          <cell r="E122">
            <v>31</v>
          </cell>
        </row>
        <row r="123">
          <cell r="A123">
            <v>119</v>
          </cell>
          <cell r="B123">
            <v>31</v>
          </cell>
          <cell r="C123">
            <v>30.737916666666667</v>
          </cell>
          <cell r="E123">
            <v>31</v>
          </cell>
        </row>
        <row r="124">
          <cell r="A124">
            <v>120</v>
          </cell>
          <cell r="B124">
            <v>31</v>
          </cell>
          <cell r="C124">
            <v>30.737916666666667</v>
          </cell>
          <cell r="E124">
            <v>31</v>
          </cell>
        </row>
        <row r="125">
          <cell r="A125">
            <v>121</v>
          </cell>
          <cell r="B125">
            <v>31</v>
          </cell>
          <cell r="C125">
            <v>30.737916666666667</v>
          </cell>
          <cell r="E125">
            <v>31</v>
          </cell>
        </row>
        <row r="126">
          <cell r="A126">
            <v>122</v>
          </cell>
          <cell r="B126">
            <v>31</v>
          </cell>
          <cell r="C126">
            <v>30.737916666666667</v>
          </cell>
          <cell r="E126">
            <v>31</v>
          </cell>
        </row>
        <row r="127">
          <cell r="A127">
            <v>123</v>
          </cell>
          <cell r="B127">
            <v>31</v>
          </cell>
          <cell r="C127">
            <v>30.737916666666667</v>
          </cell>
          <cell r="E127">
            <v>31</v>
          </cell>
        </row>
        <row r="128">
          <cell r="A128">
            <v>124</v>
          </cell>
          <cell r="B128">
            <v>31</v>
          </cell>
          <cell r="C128">
            <v>30.737916666666667</v>
          </cell>
          <cell r="E128">
            <v>31</v>
          </cell>
        </row>
        <row r="129">
          <cell r="A129">
            <v>125</v>
          </cell>
          <cell r="B129">
            <v>31</v>
          </cell>
          <cell r="C129">
            <v>30.737916666666667</v>
          </cell>
          <cell r="E129">
            <v>31</v>
          </cell>
        </row>
        <row r="130">
          <cell r="A130">
            <v>126</v>
          </cell>
          <cell r="B130">
            <v>31</v>
          </cell>
          <cell r="C130">
            <v>30.737916666666667</v>
          </cell>
          <cell r="E130">
            <v>31</v>
          </cell>
        </row>
        <row r="131">
          <cell r="A131">
            <v>127</v>
          </cell>
          <cell r="B131">
            <v>31</v>
          </cell>
          <cell r="C131">
            <v>30.737916666666667</v>
          </cell>
          <cell r="E131">
            <v>31</v>
          </cell>
        </row>
        <row r="132">
          <cell r="A132">
            <v>128</v>
          </cell>
          <cell r="B132">
            <v>31</v>
          </cell>
          <cell r="C132">
            <v>30.737916666666667</v>
          </cell>
          <cell r="E132">
            <v>31</v>
          </cell>
        </row>
        <row r="133">
          <cell r="A133">
            <v>129</v>
          </cell>
          <cell r="B133">
            <v>31</v>
          </cell>
          <cell r="C133">
            <v>30.737916666666667</v>
          </cell>
          <cell r="E133">
            <v>31</v>
          </cell>
        </row>
        <row r="134">
          <cell r="A134">
            <v>130</v>
          </cell>
          <cell r="B134">
            <v>31</v>
          </cell>
          <cell r="C134">
            <v>30.737916666666667</v>
          </cell>
          <cell r="E134">
            <v>31</v>
          </cell>
        </row>
        <row r="135">
          <cell r="A135">
            <v>131</v>
          </cell>
          <cell r="B135">
            <v>31</v>
          </cell>
          <cell r="C135">
            <v>30.737916666666667</v>
          </cell>
          <cell r="E135">
            <v>31</v>
          </cell>
        </row>
        <row r="136">
          <cell r="A136">
            <v>132</v>
          </cell>
          <cell r="B136">
            <v>31</v>
          </cell>
          <cell r="C136">
            <v>30.737916666666667</v>
          </cell>
          <cell r="E136">
            <v>31</v>
          </cell>
        </row>
        <row r="137">
          <cell r="A137">
            <v>133</v>
          </cell>
          <cell r="B137">
            <v>31</v>
          </cell>
          <cell r="C137">
            <v>30.737916666666667</v>
          </cell>
          <cell r="E137">
            <v>31</v>
          </cell>
        </row>
        <row r="138">
          <cell r="A138">
            <v>134</v>
          </cell>
          <cell r="B138">
            <v>31</v>
          </cell>
          <cell r="C138">
            <v>30.737916666666667</v>
          </cell>
          <cell r="E138">
            <v>31</v>
          </cell>
        </row>
        <row r="139">
          <cell r="A139">
            <v>135</v>
          </cell>
          <cell r="B139">
            <v>31</v>
          </cell>
          <cell r="C139">
            <v>30.737916666666667</v>
          </cell>
          <cell r="E139">
            <v>31</v>
          </cell>
        </row>
        <row r="140">
          <cell r="A140">
            <v>136</v>
          </cell>
          <cell r="B140">
            <v>31</v>
          </cell>
          <cell r="C140">
            <v>30.737916666666667</v>
          </cell>
          <cell r="E140">
            <v>31</v>
          </cell>
        </row>
        <row r="141">
          <cell r="A141">
            <v>137</v>
          </cell>
          <cell r="B141">
            <v>31</v>
          </cell>
          <cell r="C141">
            <v>30.737916666666667</v>
          </cell>
          <cell r="E141">
            <v>31</v>
          </cell>
        </row>
        <row r="142">
          <cell r="A142">
            <v>138</v>
          </cell>
          <cell r="B142">
            <v>31</v>
          </cell>
          <cell r="C142">
            <v>30.737916666666667</v>
          </cell>
          <cell r="E142">
            <v>31</v>
          </cell>
        </row>
        <row r="143">
          <cell r="A143">
            <v>139</v>
          </cell>
          <cell r="B143">
            <v>31</v>
          </cell>
          <cell r="C143">
            <v>30.737916666666667</v>
          </cell>
          <cell r="E143">
            <v>31</v>
          </cell>
        </row>
        <row r="144">
          <cell r="A144">
            <v>140</v>
          </cell>
          <cell r="B144">
            <v>31</v>
          </cell>
          <cell r="C144">
            <v>30.737916666666667</v>
          </cell>
          <cell r="E144">
            <v>31</v>
          </cell>
        </row>
        <row r="145">
          <cell r="A145">
            <v>141</v>
          </cell>
          <cell r="B145">
            <v>31</v>
          </cell>
          <cell r="C145">
            <v>30.737916666666667</v>
          </cell>
          <cell r="E145">
            <v>31</v>
          </cell>
        </row>
        <row r="146">
          <cell r="A146">
            <v>142</v>
          </cell>
          <cell r="B146">
            <v>31</v>
          </cell>
          <cell r="C146">
            <v>30.737916666666667</v>
          </cell>
          <cell r="E146">
            <v>31</v>
          </cell>
        </row>
        <row r="147">
          <cell r="A147">
            <v>143</v>
          </cell>
          <cell r="B147">
            <v>31</v>
          </cell>
          <cell r="C147">
            <v>30.737916666666667</v>
          </cell>
          <cell r="E147">
            <v>31</v>
          </cell>
        </row>
        <row r="148">
          <cell r="A148">
            <v>144</v>
          </cell>
          <cell r="B148">
            <v>31</v>
          </cell>
          <cell r="C148">
            <v>30.737916666666667</v>
          </cell>
          <cell r="E148">
            <v>31</v>
          </cell>
        </row>
        <row r="149">
          <cell r="A149">
            <v>145</v>
          </cell>
          <cell r="B149">
            <v>31</v>
          </cell>
          <cell r="C149">
            <v>30.737916666666667</v>
          </cell>
          <cell r="E149">
            <v>31</v>
          </cell>
        </row>
        <row r="150">
          <cell r="A150">
            <v>146</v>
          </cell>
          <cell r="B150">
            <v>31</v>
          </cell>
          <cell r="C150">
            <v>30.737916666666667</v>
          </cell>
          <cell r="E150">
            <v>31</v>
          </cell>
        </row>
        <row r="151">
          <cell r="A151">
            <v>147</v>
          </cell>
          <cell r="B151">
            <v>31</v>
          </cell>
          <cell r="C151">
            <v>30.737916666666667</v>
          </cell>
          <cell r="E151">
            <v>31</v>
          </cell>
        </row>
        <row r="152">
          <cell r="A152">
            <v>148</v>
          </cell>
          <cell r="B152">
            <v>31</v>
          </cell>
          <cell r="C152">
            <v>30.737916666666667</v>
          </cell>
          <cell r="E152">
            <v>31</v>
          </cell>
        </row>
        <row r="153">
          <cell r="A153">
            <v>149</v>
          </cell>
          <cell r="B153">
            <v>31</v>
          </cell>
          <cell r="C153">
            <v>30.737916666666667</v>
          </cell>
          <cell r="E153">
            <v>31</v>
          </cell>
        </row>
        <row r="154">
          <cell r="A154">
            <v>150</v>
          </cell>
          <cell r="B154">
            <v>31</v>
          </cell>
          <cell r="C154">
            <v>30.737916666666667</v>
          </cell>
          <cell r="E154">
            <v>31</v>
          </cell>
        </row>
        <row r="155">
          <cell r="A155">
            <v>151</v>
          </cell>
          <cell r="B155">
            <v>31</v>
          </cell>
          <cell r="C155">
            <v>30.737916666666667</v>
          </cell>
          <cell r="E155">
            <v>31</v>
          </cell>
        </row>
        <row r="156">
          <cell r="A156">
            <v>152</v>
          </cell>
          <cell r="B156">
            <v>31</v>
          </cell>
          <cell r="C156">
            <v>30.737916666666667</v>
          </cell>
          <cell r="E156">
            <v>31</v>
          </cell>
        </row>
        <row r="157">
          <cell r="A157">
            <v>153</v>
          </cell>
          <cell r="B157">
            <v>31</v>
          </cell>
          <cell r="C157">
            <v>30.737916666666667</v>
          </cell>
          <cell r="E157">
            <v>31</v>
          </cell>
        </row>
        <row r="158">
          <cell r="A158">
            <v>154</v>
          </cell>
          <cell r="B158">
            <v>31</v>
          </cell>
          <cell r="C158">
            <v>30.737916666666667</v>
          </cell>
          <cell r="E158">
            <v>31</v>
          </cell>
        </row>
        <row r="159">
          <cell r="A159">
            <v>155</v>
          </cell>
          <cell r="B159">
            <v>31</v>
          </cell>
          <cell r="C159">
            <v>30.737916666666667</v>
          </cell>
          <cell r="E159">
            <v>31</v>
          </cell>
        </row>
        <row r="160">
          <cell r="A160">
            <v>156</v>
          </cell>
          <cell r="B160">
            <v>31</v>
          </cell>
          <cell r="C160">
            <v>30.737916666666667</v>
          </cell>
          <cell r="E160">
            <v>31</v>
          </cell>
        </row>
        <row r="161">
          <cell r="A161">
            <v>157</v>
          </cell>
          <cell r="B161">
            <v>31</v>
          </cell>
          <cell r="C161">
            <v>30.737916666666667</v>
          </cell>
          <cell r="E161">
            <v>31</v>
          </cell>
        </row>
        <row r="162">
          <cell r="A162">
            <v>158</v>
          </cell>
          <cell r="B162">
            <v>31</v>
          </cell>
          <cell r="C162">
            <v>30.737916666666667</v>
          </cell>
          <cell r="E162">
            <v>31</v>
          </cell>
        </row>
        <row r="163">
          <cell r="A163">
            <v>159</v>
          </cell>
          <cell r="B163">
            <v>31</v>
          </cell>
          <cell r="C163">
            <v>30.737916666666667</v>
          </cell>
          <cell r="E163">
            <v>31</v>
          </cell>
        </row>
        <row r="164">
          <cell r="A164">
            <v>160</v>
          </cell>
          <cell r="B164">
            <v>31</v>
          </cell>
          <cell r="C164">
            <v>30.737916666666667</v>
          </cell>
          <cell r="E164">
            <v>31</v>
          </cell>
        </row>
        <row r="165">
          <cell r="A165">
            <v>161</v>
          </cell>
          <cell r="B165">
            <v>31</v>
          </cell>
          <cell r="C165">
            <v>30.737916666666667</v>
          </cell>
          <cell r="E165">
            <v>31</v>
          </cell>
        </row>
        <row r="166">
          <cell r="A166">
            <v>162</v>
          </cell>
          <cell r="B166">
            <v>31</v>
          </cell>
          <cell r="C166">
            <v>30.737916666666667</v>
          </cell>
          <cell r="E166">
            <v>31</v>
          </cell>
        </row>
        <row r="167">
          <cell r="A167">
            <v>163</v>
          </cell>
          <cell r="B167">
            <v>31</v>
          </cell>
          <cell r="C167">
            <v>30.737916666666667</v>
          </cell>
          <cell r="E167">
            <v>31</v>
          </cell>
        </row>
        <row r="168">
          <cell r="A168">
            <v>164</v>
          </cell>
          <cell r="B168">
            <v>31</v>
          </cell>
          <cell r="C168">
            <v>30.737916666666667</v>
          </cell>
          <cell r="E168">
            <v>31</v>
          </cell>
        </row>
        <row r="169">
          <cell r="A169">
            <v>165</v>
          </cell>
          <cell r="B169">
            <v>31</v>
          </cell>
          <cell r="C169">
            <v>30.737916666666667</v>
          </cell>
          <cell r="E169">
            <v>31</v>
          </cell>
        </row>
        <row r="170">
          <cell r="A170">
            <v>166</v>
          </cell>
          <cell r="B170">
            <v>31</v>
          </cell>
          <cell r="C170">
            <v>30.737916666666667</v>
          </cell>
          <cell r="E170">
            <v>31</v>
          </cell>
        </row>
        <row r="171">
          <cell r="A171">
            <v>167</v>
          </cell>
          <cell r="B171">
            <v>31</v>
          </cell>
          <cell r="C171">
            <v>30.737916666666667</v>
          </cell>
          <cell r="E171">
            <v>31</v>
          </cell>
        </row>
        <row r="172">
          <cell r="A172">
            <v>168</v>
          </cell>
          <cell r="B172">
            <v>31</v>
          </cell>
          <cell r="C172">
            <v>30.737916666666667</v>
          </cell>
          <cell r="E172">
            <v>31</v>
          </cell>
        </row>
        <row r="173">
          <cell r="A173">
            <v>169</v>
          </cell>
          <cell r="B173">
            <v>31</v>
          </cell>
          <cell r="C173">
            <v>30.737916666666667</v>
          </cell>
          <cell r="E173">
            <v>31</v>
          </cell>
        </row>
        <row r="174">
          <cell r="A174">
            <v>170</v>
          </cell>
          <cell r="B174">
            <v>31</v>
          </cell>
          <cell r="C174">
            <v>30.737916666666667</v>
          </cell>
          <cell r="E174">
            <v>31</v>
          </cell>
        </row>
        <row r="175">
          <cell r="A175">
            <v>171</v>
          </cell>
          <cell r="B175">
            <v>31</v>
          </cell>
          <cell r="C175">
            <v>30.737916666666667</v>
          </cell>
          <cell r="E175">
            <v>31</v>
          </cell>
        </row>
        <row r="176">
          <cell r="A176">
            <v>172</v>
          </cell>
          <cell r="B176">
            <v>31</v>
          </cell>
          <cell r="C176">
            <v>30.737916666666667</v>
          </cell>
          <cell r="E176">
            <v>31</v>
          </cell>
        </row>
        <row r="177">
          <cell r="A177">
            <v>173</v>
          </cell>
          <cell r="B177">
            <v>31</v>
          </cell>
          <cell r="C177">
            <v>30.737916666666667</v>
          </cell>
          <cell r="E177">
            <v>31</v>
          </cell>
        </row>
        <row r="178">
          <cell r="A178">
            <v>174</v>
          </cell>
          <cell r="B178">
            <v>31</v>
          </cell>
          <cell r="C178">
            <v>30.737916666666667</v>
          </cell>
          <cell r="E178">
            <v>31</v>
          </cell>
        </row>
        <row r="179">
          <cell r="A179">
            <v>175</v>
          </cell>
          <cell r="B179">
            <v>31</v>
          </cell>
          <cell r="C179">
            <v>30.737916666666667</v>
          </cell>
          <cell r="E179">
            <v>31</v>
          </cell>
        </row>
        <row r="180">
          <cell r="A180">
            <v>176</v>
          </cell>
          <cell r="B180">
            <v>31</v>
          </cell>
          <cell r="C180">
            <v>30.737916666666667</v>
          </cell>
          <cell r="E180">
            <v>31</v>
          </cell>
        </row>
        <row r="181">
          <cell r="A181">
            <v>177</v>
          </cell>
          <cell r="B181">
            <v>31</v>
          </cell>
          <cell r="C181">
            <v>30.737916666666667</v>
          </cell>
          <cell r="E181">
            <v>31</v>
          </cell>
        </row>
        <row r="182">
          <cell r="A182">
            <v>178</v>
          </cell>
          <cell r="B182">
            <v>31</v>
          </cell>
          <cell r="C182">
            <v>30.737916666666667</v>
          </cell>
          <cell r="E182">
            <v>31</v>
          </cell>
        </row>
        <row r="183">
          <cell r="A183">
            <v>179</v>
          </cell>
          <cell r="B183">
            <v>31</v>
          </cell>
          <cell r="C183">
            <v>30.737916666666667</v>
          </cell>
          <cell r="E183">
            <v>31</v>
          </cell>
        </row>
        <row r="184">
          <cell r="A184">
            <v>180</v>
          </cell>
          <cell r="B184">
            <v>31</v>
          </cell>
          <cell r="C184">
            <v>30.737916666666667</v>
          </cell>
          <cell r="E184">
            <v>31</v>
          </cell>
        </row>
        <row r="185">
          <cell r="A185">
            <v>181</v>
          </cell>
          <cell r="B185">
            <v>31</v>
          </cell>
          <cell r="C185">
            <v>30.737916666666667</v>
          </cell>
          <cell r="E185">
            <v>31</v>
          </cell>
        </row>
        <row r="186">
          <cell r="A186">
            <v>182</v>
          </cell>
          <cell r="B186">
            <v>31</v>
          </cell>
          <cell r="C186">
            <v>30.737916666666667</v>
          </cell>
          <cell r="E186">
            <v>31</v>
          </cell>
        </row>
        <row r="187">
          <cell r="A187">
            <v>183</v>
          </cell>
          <cell r="B187">
            <v>31</v>
          </cell>
          <cell r="C187">
            <v>30.737916666666667</v>
          </cell>
          <cell r="E187">
            <v>31</v>
          </cell>
        </row>
        <row r="188">
          <cell r="A188">
            <v>184</v>
          </cell>
          <cell r="B188">
            <v>31</v>
          </cell>
          <cell r="C188">
            <v>30.737916666666667</v>
          </cell>
          <cell r="E188">
            <v>31</v>
          </cell>
        </row>
        <row r="189">
          <cell r="A189">
            <v>185</v>
          </cell>
          <cell r="B189">
            <v>31</v>
          </cell>
          <cell r="C189">
            <v>30.737916666666667</v>
          </cell>
          <cell r="E189">
            <v>31</v>
          </cell>
        </row>
        <row r="190">
          <cell r="A190">
            <v>186</v>
          </cell>
          <cell r="B190">
            <v>31</v>
          </cell>
          <cell r="C190">
            <v>30.737916666666667</v>
          </cell>
          <cell r="E190">
            <v>31</v>
          </cell>
        </row>
        <row r="191">
          <cell r="A191">
            <v>187</v>
          </cell>
          <cell r="B191">
            <v>31</v>
          </cell>
          <cell r="C191">
            <v>30.737916666666667</v>
          </cell>
          <cell r="E191">
            <v>31</v>
          </cell>
        </row>
        <row r="192">
          <cell r="A192">
            <v>188</v>
          </cell>
          <cell r="B192">
            <v>31</v>
          </cell>
          <cell r="C192">
            <v>30.737916666666667</v>
          </cell>
          <cell r="E192">
            <v>31</v>
          </cell>
        </row>
        <row r="193">
          <cell r="A193">
            <v>189</v>
          </cell>
          <cell r="B193">
            <v>31</v>
          </cell>
          <cell r="C193">
            <v>30.737916666666667</v>
          </cell>
          <cell r="E193">
            <v>31</v>
          </cell>
        </row>
        <row r="194">
          <cell r="A194">
            <v>190</v>
          </cell>
          <cell r="B194">
            <v>31</v>
          </cell>
          <cell r="C194">
            <v>30.737916666666667</v>
          </cell>
          <cell r="E194">
            <v>31</v>
          </cell>
        </row>
        <row r="195">
          <cell r="A195">
            <v>191</v>
          </cell>
          <cell r="B195">
            <v>31</v>
          </cell>
          <cell r="C195">
            <v>30.737916666666667</v>
          </cell>
          <cell r="E195">
            <v>31</v>
          </cell>
        </row>
        <row r="196">
          <cell r="A196">
            <v>192</v>
          </cell>
          <cell r="B196">
            <v>31</v>
          </cell>
          <cell r="C196">
            <v>30.737916666666667</v>
          </cell>
          <cell r="E196">
            <v>31</v>
          </cell>
        </row>
        <row r="197">
          <cell r="A197">
            <v>193</v>
          </cell>
          <cell r="B197">
            <v>31</v>
          </cell>
          <cell r="C197">
            <v>30.737916666666667</v>
          </cell>
          <cell r="E197">
            <v>31</v>
          </cell>
        </row>
        <row r="198">
          <cell r="A198">
            <v>194</v>
          </cell>
          <cell r="B198">
            <v>31</v>
          </cell>
          <cell r="C198">
            <v>30.737916666666667</v>
          </cell>
          <cell r="E198">
            <v>31</v>
          </cell>
        </row>
        <row r="199">
          <cell r="A199">
            <v>195</v>
          </cell>
          <cell r="B199">
            <v>31</v>
          </cell>
          <cell r="C199">
            <v>30.737916666666667</v>
          </cell>
          <cell r="E199">
            <v>31</v>
          </cell>
        </row>
        <row r="200">
          <cell r="A200">
            <v>196</v>
          </cell>
          <cell r="B200">
            <v>31</v>
          </cell>
          <cell r="C200">
            <v>30.737916666666667</v>
          </cell>
          <cell r="E200">
            <v>31</v>
          </cell>
        </row>
        <row r="201">
          <cell r="A201">
            <v>197</v>
          </cell>
          <cell r="B201">
            <v>31</v>
          </cell>
          <cell r="C201">
            <v>30.737916666666667</v>
          </cell>
          <cell r="E201">
            <v>31</v>
          </cell>
        </row>
        <row r="202">
          <cell r="A202">
            <v>198</v>
          </cell>
          <cell r="B202">
            <v>31</v>
          </cell>
          <cell r="C202">
            <v>30.737916666666667</v>
          </cell>
          <cell r="E202">
            <v>31</v>
          </cell>
        </row>
        <row r="203">
          <cell r="A203">
            <v>199</v>
          </cell>
          <cell r="B203">
            <v>31</v>
          </cell>
          <cell r="C203">
            <v>30.737916666666667</v>
          </cell>
          <cell r="E203">
            <v>31</v>
          </cell>
        </row>
        <row r="204">
          <cell r="A204">
            <v>200</v>
          </cell>
          <cell r="B204">
            <v>31</v>
          </cell>
          <cell r="C204">
            <v>30.737916666666667</v>
          </cell>
          <cell r="E204">
            <v>31</v>
          </cell>
        </row>
        <row r="205">
          <cell r="A205">
            <v>201</v>
          </cell>
          <cell r="B205">
            <v>31</v>
          </cell>
          <cell r="C205">
            <v>30.737916666666667</v>
          </cell>
          <cell r="E205">
            <v>31</v>
          </cell>
        </row>
        <row r="206">
          <cell r="A206">
            <v>202</v>
          </cell>
          <cell r="B206">
            <v>31</v>
          </cell>
          <cell r="C206">
            <v>30.737916666666667</v>
          </cell>
          <cell r="E206">
            <v>31</v>
          </cell>
        </row>
        <row r="207">
          <cell r="A207">
            <v>203</v>
          </cell>
          <cell r="B207">
            <v>31</v>
          </cell>
          <cell r="C207">
            <v>30.737916666666667</v>
          </cell>
          <cell r="E207">
            <v>31</v>
          </cell>
        </row>
        <row r="208">
          <cell r="A208">
            <v>204</v>
          </cell>
          <cell r="B208">
            <v>31</v>
          </cell>
          <cell r="C208">
            <v>30.737916666666667</v>
          </cell>
          <cell r="E208">
            <v>31</v>
          </cell>
        </row>
        <row r="209">
          <cell r="A209">
            <v>205</v>
          </cell>
          <cell r="B209">
            <v>31</v>
          </cell>
          <cell r="C209">
            <v>30.737916666666667</v>
          </cell>
          <cell r="E209">
            <v>31</v>
          </cell>
        </row>
        <row r="210">
          <cell r="A210">
            <v>206</v>
          </cell>
          <cell r="B210">
            <v>31</v>
          </cell>
          <cell r="C210">
            <v>30.737916666666667</v>
          </cell>
          <cell r="E210">
            <v>31</v>
          </cell>
        </row>
        <row r="211">
          <cell r="A211">
            <v>207</v>
          </cell>
          <cell r="B211">
            <v>31</v>
          </cell>
          <cell r="C211">
            <v>30.737916666666667</v>
          </cell>
          <cell r="E211">
            <v>31</v>
          </cell>
        </row>
        <row r="212">
          <cell r="A212">
            <v>208</v>
          </cell>
          <cell r="B212">
            <v>31</v>
          </cell>
          <cell r="C212">
            <v>30.737916666666667</v>
          </cell>
          <cell r="E212">
            <v>31</v>
          </cell>
        </row>
        <row r="213">
          <cell r="A213">
            <v>209</v>
          </cell>
          <cell r="B213">
            <v>31</v>
          </cell>
          <cell r="C213">
            <v>30.737916666666667</v>
          </cell>
          <cell r="E213">
            <v>31</v>
          </cell>
        </row>
        <row r="214">
          <cell r="A214">
            <v>210</v>
          </cell>
          <cell r="B214">
            <v>31</v>
          </cell>
          <cell r="C214">
            <v>30.737916666666667</v>
          </cell>
          <cell r="E214">
            <v>31</v>
          </cell>
        </row>
        <row r="215">
          <cell r="A215">
            <v>211</v>
          </cell>
          <cell r="B215">
            <v>31</v>
          </cell>
          <cell r="C215">
            <v>30.737916666666667</v>
          </cell>
          <cell r="E215">
            <v>31</v>
          </cell>
        </row>
        <row r="216">
          <cell r="A216">
            <v>212</v>
          </cell>
          <cell r="B216">
            <v>31</v>
          </cell>
          <cell r="C216">
            <v>30.737916666666667</v>
          </cell>
          <cell r="E216">
            <v>31</v>
          </cell>
        </row>
        <row r="217">
          <cell r="A217">
            <v>213</v>
          </cell>
          <cell r="B217">
            <v>31</v>
          </cell>
          <cell r="C217">
            <v>30.737916666666667</v>
          </cell>
          <cell r="E217">
            <v>31</v>
          </cell>
        </row>
        <row r="218">
          <cell r="A218">
            <v>214</v>
          </cell>
          <cell r="B218">
            <v>31</v>
          </cell>
          <cell r="C218">
            <v>30.737916666666667</v>
          </cell>
          <cell r="E218">
            <v>31</v>
          </cell>
        </row>
        <row r="219">
          <cell r="A219">
            <v>215</v>
          </cell>
          <cell r="B219">
            <v>31</v>
          </cell>
          <cell r="C219">
            <v>30.737916666666667</v>
          </cell>
          <cell r="E219">
            <v>31</v>
          </cell>
        </row>
        <row r="220">
          <cell r="A220">
            <v>216</v>
          </cell>
          <cell r="B220">
            <v>31</v>
          </cell>
          <cell r="C220">
            <v>30.737916666666667</v>
          </cell>
          <cell r="E220">
            <v>31</v>
          </cell>
        </row>
        <row r="221">
          <cell r="A221">
            <v>217</v>
          </cell>
          <cell r="B221">
            <v>31</v>
          </cell>
          <cell r="C221">
            <v>30.737916666666667</v>
          </cell>
          <cell r="E221">
            <v>31</v>
          </cell>
        </row>
        <row r="222">
          <cell r="A222">
            <v>218</v>
          </cell>
          <cell r="B222">
            <v>31</v>
          </cell>
          <cell r="C222">
            <v>30.737916666666667</v>
          </cell>
          <cell r="E222">
            <v>31</v>
          </cell>
        </row>
        <row r="223">
          <cell r="A223">
            <v>219</v>
          </cell>
          <cell r="B223">
            <v>31</v>
          </cell>
          <cell r="C223">
            <v>30.737916666666667</v>
          </cell>
          <cell r="E223">
            <v>31</v>
          </cell>
        </row>
        <row r="224">
          <cell r="A224">
            <v>220</v>
          </cell>
          <cell r="B224">
            <v>31</v>
          </cell>
          <cell r="C224">
            <v>30.737916666666667</v>
          </cell>
          <cell r="E224">
            <v>31</v>
          </cell>
        </row>
        <row r="225">
          <cell r="A225">
            <v>221</v>
          </cell>
          <cell r="B225">
            <v>31</v>
          </cell>
          <cell r="C225">
            <v>30.737916666666667</v>
          </cell>
          <cell r="E225">
            <v>31</v>
          </cell>
        </row>
        <row r="226">
          <cell r="A226">
            <v>222</v>
          </cell>
          <cell r="B226">
            <v>31</v>
          </cell>
          <cell r="C226">
            <v>30.737916666666667</v>
          </cell>
          <cell r="E226">
            <v>31</v>
          </cell>
        </row>
        <row r="227">
          <cell r="A227">
            <v>223</v>
          </cell>
          <cell r="B227">
            <v>31</v>
          </cell>
          <cell r="C227">
            <v>30.737916666666667</v>
          </cell>
          <cell r="E227">
            <v>31</v>
          </cell>
        </row>
        <row r="228">
          <cell r="A228">
            <v>224</v>
          </cell>
          <cell r="B228">
            <v>31</v>
          </cell>
          <cell r="C228">
            <v>30.737916666666667</v>
          </cell>
          <cell r="E228">
            <v>31</v>
          </cell>
        </row>
        <row r="229">
          <cell r="A229">
            <v>225</v>
          </cell>
          <cell r="B229">
            <v>31</v>
          </cell>
          <cell r="C229">
            <v>30.737916666666667</v>
          </cell>
          <cell r="E229">
            <v>31</v>
          </cell>
        </row>
        <row r="230">
          <cell r="A230">
            <v>226</v>
          </cell>
          <cell r="B230">
            <v>31</v>
          </cell>
          <cell r="C230">
            <v>30.737916666666667</v>
          </cell>
          <cell r="E230">
            <v>31</v>
          </cell>
        </row>
        <row r="231">
          <cell r="A231">
            <v>227</v>
          </cell>
          <cell r="B231">
            <v>31</v>
          </cell>
          <cell r="C231">
            <v>30.737916666666667</v>
          </cell>
          <cell r="E231">
            <v>31</v>
          </cell>
        </row>
        <row r="232">
          <cell r="A232">
            <v>228</v>
          </cell>
          <cell r="B232">
            <v>31</v>
          </cell>
          <cell r="C232">
            <v>30.737916666666667</v>
          </cell>
          <cell r="E232">
            <v>31</v>
          </cell>
        </row>
        <row r="233">
          <cell r="A233">
            <v>229</v>
          </cell>
          <cell r="B233">
            <v>31</v>
          </cell>
          <cell r="C233">
            <v>30.737916666666667</v>
          </cell>
          <cell r="E233">
            <v>31</v>
          </cell>
        </row>
        <row r="234">
          <cell r="A234">
            <v>230</v>
          </cell>
          <cell r="B234">
            <v>31</v>
          </cell>
          <cell r="C234">
            <v>30.737916666666667</v>
          </cell>
          <cell r="E234">
            <v>31</v>
          </cell>
        </row>
        <row r="235">
          <cell r="A235">
            <v>231</v>
          </cell>
          <cell r="B235">
            <v>31</v>
          </cell>
          <cell r="C235">
            <v>30.737916666666667</v>
          </cell>
          <cell r="E235">
            <v>31</v>
          </cell>
        </row>
        <row r="236">
          <cell r="A236">
            <v>232</v>
          </cell>
          <cell r="B236">
            <v>31</v>
          </cell>
          <cell r="C236">
            <v>30.737916666666667</v>
          </cell>
          <cell r="E236">
            <v>31</v>
          </cell>
        </row>
        <row r="237">
          <cell r="A237">
            <v>233</v>
          </cell>
          <cell r="B237">
            <v>31</v>
          </cell>
          <cell r="C237">
            <v>30.737916666666667</v>
          </cell>
          <cell r="E237">
            <v>31</v>
          </cell>
        </row>
        <row r="238">
          <cell r="A238">
            <v>234</v>
          </cell>
          <cell r="B238">
            <v>31</v>
          </cell>
          <cell r="C238">
            <v>30.737916666666667</v>
          </cell>
          <cell r="E238">
            <v>31</v>
          </cell>
        </row>
        <row r="239">
          <cell r="A239">
            <v>235</v>
          </cell>
          <cell r="B239">
            <v>31</v>
          </cell>
          <cell r="C239">
            <v>30.737916666666667</v>
          </cell>
          <cell r="E239">
            <v>31</v>
          </cell>
        </row>
        <row r="240">
          <cell r="A240">
            <v>236</v>
          </cell>
          <cell r="B240">
            <v>31</v>
          </cell>
          <cell r="C240">
            <v>30.737916666666667</v>
          </cell>
          <cell r="E240">
            <v>31</v>
          </cell>
        </row>
        <row r="241">
          <cell r="A241">
            <v>237</v>
          </cell>
          <cell r="B241">
            <v>31</v>
          </cell>
          <cell r="C241">
            <v>30.737916666666667</v>
          </cell>
          <cell r="E241">
            <v>31</v>
          </cell>
        </row>
        <row r="242">
          <cell r="A242">
            <v>238</v>
          </cell>
          <cell r="B242">
            <v>31</v>
          </cell>
          <cell r="C242">
            <v>30.737916666666667</v>
          </cell>
          <cell r="E242">
            <v>31</v>
          </cell>
        </row>
        <row r="243">
          <cell r="A243">
            <v>239</v>
          </cell>
          <cell r="B243">
            <v>31</v>
          </cell>
          <cell r="C243">
            <v>30.737916666666667</v>
          </cell>
          <cell r="E243">
            <v>31</v>
          </cell>
        </row>
        <row r="244">
          <cell r="A244">
            <v>240</v>
          </cell>
          <cell r="B244">
            <v>31</v>
          </cell>
          <cell r="C244">
            <v>30.737916666666667</v>
          </cell>
          <cell r="E244">
            <v>31</v>
          </cell>
        </row>
        <row r="245">
          <cell r="A245">
            <v>241</v>
          </cell>
          <cell r="B245">
            <v>31</v>
          </cell>
          <cell r="C245">
            <v>30.737916666666667</v>
          </cell>
          <cell r="E245">
            <v>31</v>
          </cell>
        </row>
        <row r="246">
          <cell r="A246">
            <v>242</v>
          </cell>
          <cell r="B246">
            <v>31</v>
          </cell>
          <cell r="C246">
            <v>30.737916666666667</v>
          </cell>
          <cell r="E246">
            <v>31</v>
          </cell>
        </row>
        <row r="247">
          <cell r="A247">
            <v>243</v>
          </cell>
          <cell r="B247">
            <v>31</v>
          </cell>
          <cell r="C247">
            <v>30.737916666666667</v>
          </cell>
          <cell r="E247">
            <v>31</v>
          </cell>
        </row>
        <row r="248">
          <cell r="A248">
            <v>244</v>
          </cell>
          <cell r="B248">
            <v>31</v>
          </cell>
          <cell r="C248">
            <v>30.737916666666667</v>
          </cell>
          <cell r="E248">
            <v>31</v>
          </cell>
        </row>
        <row r="249">
          <cell r="A249">
            <v>245</v>
          </cell>
          <cell r="B249">
            <v>31</v>
          </cell>
          <cell r="C249">
            <v>30.737916666666667</v>
          </cell>
          <cell r="E249">
            <v>31</v>
          </cell>
        </row>
        <row r="250">
          <cell r="A250">
            <v>246</v>
          </cell>
          <cell r="B250">
            <v>31</v>
          </cell>
          <cell r="C250">
            <v>30.737916666666667</v>
          </cell>
          <cell r="E250">
            <v>31</v>
          </cell>
        </row>
        <row r="251">
          <cell r="A251">
            <v>247</v>
          </cell>
          <cell r="B251">
            <v>31</v>
          </cell>
          <cell r="C251">
            <v>30.737916666666667</v>
          </cell>
          <cell r="E251">
            <v>31</v>
          </cell>
        </row>
        <row r="252">
          <cell r="A252">
            <v>248</v>
          </cell>
          <cell r="B252">
            <v>31</v>
          </cell>
          <cell r="C252">
            <v>30.737916666666667</v>
          </cell>
          <cell r="E252">
            <v>31</v>
          </cell>
        </row>
        <row r="253">
          <cell r="A253">
            <v>249</v>
          </cell>
          <cell r="B253">
            <v>31</v>
          </cell>
          <cell r="C253">
            <v>30.737916666666667</v>
          </cell>
          <cell r="E253">
            <v>31</v>
          </cell>
        </row>
        <row r="254">
          <cell r="A254">
            <v>250</v>
          </cell>
          <cell r="B254">
            <v>31</v>
          </cell>
          <cell r="C254">
            <v>30.737916666666667</v>
          </cell>
          <cell r="E254">
            <v>31</v>
          </cell>
        </row>
        <row r="255">
          <cell r="A255">
            <v>251</v>
          </cell>
          <cell r="B255">
            <v>31</v>
          </cell>
          <cell r="C255">
            <v>30.737916666666667</v>
          </cell>
          <cell r="E255">
            <v>31</v>
          </cell>
        </row>
        <row r="256">
          <cell r="A256">
            <v>252</v>
          </cell>
          <cell r="B256">
            <v>31</v>
          </cell>
          <cell r="C256">
            <v>30.737916666666667</v>
          </cell>
          <cell r="E256">
            <v>31</v>
          </cell>
        </row>
        <row r="257">
          <cell r="A257">
            <v>253</v>
          </cell>
          <cell r="B257">
            <v>31</v>
          </cell>
          <cell r="C257">
            <v>30.737916666666667</v>
          </cell>
          <cell r="E257">
            <v>31</v>
          </cell>
        </row>
        <row r="258">
          <cell r="A258">
            <v>254</v>
          </cell>
          <cell r="B258">
            <v>31</v>
          </cell>
          <cell r="C258">
            <v>30.737916666666667</v>
          </cell>
          <cell r="E258">
            <v>31</v>
          </cell>
        </row>
        <row r="259">
          <cell r="A259">
            <v>255</v>
          </cell>
          <cell r="B259">
            <v>31</v>
          </cell>
          <cell r="C259">
            <v>30.737916666666667</v>
          </cell>
          <cell r="E259">
            <v>31</v>
          </cell>
        </row>
        <row r="260">
          <cell r="A260">
            <v>256</v>
          </cell>
          <cell r="B260">
            <v>31</v>
          </cell>
          <cell r="C260">
            <v>30.737916666666667</v>
          </cell>
          <cell r="E260">
            <v>31</v>
          </cell>
        </row>
        <row r="261">
          <cell r="A261">
            <v>257</v>
          </cell>
          <cell r="B261">
            <v>31</v>
          </cell>
          <cell r="C261">
            <v>30.737916666666667</v>
          </cell>
          <cell r="E261">
            <v>31</v>
          </cell>
        </row>
        <row r="262">
          <cell r="A262">
            <v>258</v>
          </cell>
          <cell r="B262">
            <v>31</v>
          </cell>
          <cell r="C262">
            <v>30.737916666666667</v>
          </cell>
          <cell r="E262">
            <v>31</v>
          </cell>
        </row>
        <row r="263">
          <cell r="A263">
            <v>259</v>
          </cell>
          <cell r="B263">
            <v>31</v>
          </cell>
          <cell r="C263">
            <v>30.737916666666667</v>
          </cell>
          <cell r="E263">
            <v>31</v>
          </cell>
        </row>
        <row r="264">
          <cell r="A264">
            <v>260</v>
          </cell>
          <cell r="B264">
            <v>31</v>
          </cell>
          <cell r="C264">
            <v>30.737916666666667</v>
          </cell>
          <cell r="E264">
            <v>31</v>
          </cell>
        </row>
        <row r="265">
          <cell r="A265">
            <v>261</v>
          </cell>
          <cell r="B265">
            <v>31</v>
          </cell>
          <cell r="C265">
            <v>30.737916666666667</v>
          </cell>
          <cell r="E265">
            <v>31</v>
          </cell>
        </row>
        <row r="266">
          <cell r="A266">
            <v>262</v>
          </cell>
          <cell r="B266">
            <v>31</v>
          </cell>
          <cell r="C266">
            <v>30.737916666666667</v>
          </cell>
          <cell r="E266">
            <v>31</v>
          </cell>
        </row>
        <row r="267">
          <cell r="A267">
            <v>263</v>
          </cell>
          <cell r="B267">
            <v>31</v>
          </cell>
          <cell r="C267">
            <v>30.737916666666667</v>
          </cell>
          <cell r="E267">
            <v>31</v>
          </cell>
        </row>
        <row r="268">
          <cell r="A268">
            <v>264</v>
          </cell>
          <cell r="B268">
            <v>31</v>
          </cell>
          <cell r="C268">
            <v>30.737916666666667</v>
          </cell>
          <cell r="E268">
            <v>31</v>
          </cell>
        </row>
        <row r="269">
          <cell r="A269">
            <v>265</v>
          </cell>
          <cell r="B269">
            <v>31</v>
          </cell>
          <cell r="C269">
            <v>30.737916666666667</v>
          </cell>
          <cell r="E269">
            <v>31</v>
          </cell>
        </row>
        <row r="270">
          <cell r="A270">
            <v>266</v>
          </cell>
          <cell r="B270">
            <v>31</v>
          </cell>
          <cell r="C270">
            <v>30.737916666666667</v>
          </cell>
          <cell r="E270">
            <v>31</v>
          </cell>
        </row>
        <row r="271">
          <cell r="A271">
            <v>267</v>
          </cell>
          <cell r="B271">
            <v>31</v>
          </cell>
          <cell r="C271">
            <v>30.737916666666667</v>
          </cell>
          <cell r="E271">
            <v>31</v>
          </cell>
        </row>
        <row r="272">
          <cell r="A272">
            <v>268</v>
          </cell>
          <cell r="B272">
            <v>31</v>
          </cell>
          <cell r="C272">
            <v>30.737916666666667</v>
          </cell>
          <cell r="E272">
            <v>31</v>
          </cell>
        </row>
        <row r="273">
          <cell r="A273">
            <v>269</v>
          </cell>
          <cell r="B273">
            <v>31</v>
          </cell>
          <cell r="C273">
            <v>30.737916666666667</v>
          </cell>
          <cell r="E273">
            <v>31</v>
          </cell>
        </row>
        <row r="274">
          <cell r="A274">
            <v>270</v>
          </cell>
          <cell r="B274">
            <v>31</v>
          </cell>
          <cell r="C274">
            <v>30.737916666666667</v>
          </cell>
          <cell r="E274">
            <v>31</v>
          </cell>
        </row>
        <row r="275">
          <cell r="A275">
            <v>271</v>
          </cell>
          <cell r="B275">
            <v>31</v>
          </cell>
          <cell r="C275">
            <v>30.737916666666667</v>
          </cell>
          <cell r="E275">
            <v>31</v>
          </cell>
        </row>
        <row r="276">
          <cell r="A276">
            <v>272</v>
          </cell>
          <cell r="B276">
            <v>31</v>
          </cell>
          <cell r="C276">
            <v>30.737916666666667</v>
          </cell>
          <cell r="E276">
            <v>31</v>
          </cell>
        </row>
        <row r="277">
          <cell r="A277">
            <v>273</v>
          </cell>
          <cell r="B277">
            <v>31</v>
          </cell>
          <cell r="C277">
            <v>30.737916666666667</v>
          </cell>
          <cell r="E277">
            <v>31</v>
          </cell>
        </row>
        <row r="278">
          <cell r="A278">
            <v>274</v>
          </cell>
          <cell r="B278">
            <v>31</v>
          </cell>
          <cell r="C278">
            <v>30.737916666666667</v>
          </cell>
          <cell r="E278">
            <v>31</v>
          </cell>
        </row>
        <row r="279">
          <cell r="A279">
            <v>275</v>
          </cell>
          <cell r="B279">
            <v>31</v>
          </cell>
          <cell r="C279">
            <v>30.737916666666667</v>
          </cell>
          <cell r="E279">
            <v>31</v>
          </cell>
        </row>
        <row r="280">
          <cell r="A280">
            <v>276</v>
          </cell>
          <cell r="B280">
            <v>31</v>
          </cell>
          <cell r="C280">
            <v>30.737916666666667</v>
          </cell>
          <cell r="E280">
            <v>31</v>
          </cell>
        </row>
        <row r="281">
          <cell r="A281">
            <v>277</v>
          </cell>
          <cell r="B281">
            <v>31</v>
          </cell>
          <cell r="C281">
            <v>30.737916666666667</v>
          </cell>
          <cell r="E281">
            <v>31</v>
          </cell>
        </row>
        <row r="282">
          <cell r="A282">
            <v>278</v>
          </cell>
          <cell r="B282">
            <v>31</v>
          </cell>
          <cell r="C282">
            <v>30.737916666666667</v>
          </cell>
          <cell r="E282">
            <v>31</v>
          </cell>
        </row>
        <row r="283">
          <cell r="A283">
            <v>279</v>
          </cell>
          <cell r="B283">
            <v>31</v>
          </cell>
          <cell r="C283">
            <v>30.737916666666667</v>
          </cell>
          <cell r="E283">
            <v>31</v>
          </cell>
        </row>
        <row r="284">
          <cell r="A284">
            <v>280</v>
          </cell>
          <cell r="B284">
            <v>31</v>
          </cell>
          <cell r="C284">
            <v>30.737916666666667</v>
          </cell>
          <cell r="E284">
            <v>31</v>
          </cell>
        </row>
        <row r="285">
          <cell r="A285">
            <v>281</v>
          </cell>
          <cell r="B285">
            <v>31</v>
          </cell>
          <cell r="C285">
            <v>30.737916666666667</v>
          </cell>
          <cell r="E285">
            <v>31</v>
          </cell>
        </row>
        <row r="286">
          <cell r="A286">
            <v>282</v>
          </cell>
          <cell r="B286">
            <v>31</v>
          </cell>
          <cell r="C286">
            <v>30.737916666666667</v>
          </cell>
          <cell r="E286">
            <v>31</v>
          </cell>
        </row>
        <row r="287">
          <cell r="A287">
            <v>283</v>
          </cell>
          <cell r="B287">
            <v>31</v>
          </cell>
          <cell r="C287">
            <v>30.737916666666667</v>
          </cell>
          <cell r="E287">
            <v>31</v>
          </cell>
        </row>
        <row r="288">
          <cell r="A288">
            <v>284</v>
          </cell>
          <cell r="B288">
            <v>31</v>
          </cell>
          <cell r="C288">
            <v>30.737916666666667</v>
          </cell>
          <cell r="E288">
            <v>31</v>
          </cell>
        </row>
        <row r="289">
          <cell r="A289">
            <v>285</v>
          </cell>
          <cell r="B289">
            <v>31</v>
          </cell>
          <cell r="C289">
            <v>30.737916666666667</v>
          </cell>
          <cell r="E289">
            <v>31</v>
          </cell>
        </row>
        <row r="290">
          <cell r="A290">
            <v>286</v>
          </cell>
          <cell r="B290">
            <v>31</v>
          </cell>
          <cell r="C290">
            <v>30.737916666666667</v>
          </cell>
          <cell r="E290">
            <v>31</v>
          </cell>
        </row>
        <row r="291">
          <cell r="A291">
            <v>287</v>
          </cell>
          <cell r="B291">
            <v>31</v>
          </cell>
          <cell r="C291">
            <v>30.737916666666667</v>
          </cell>
          <cell r="E291">
            <v>31</v>
          </cell>
        </row>
        <row r="292">
          <cell r="A292">
            <v>288</v>
          </cell>
          <cell r="B292">
            <v>31</v>
          </cell>
          <cell r="C292">
            <v>30.737916666666667</v>
          </cell>
          <cell r="E292">
            <v>31</v>
          </cell>
        </row>
        <row r="293">
          <cell r="A293">
            <v>289</v>
          </cell>
          <cell r="B293">
            <v>31</v>
          </cell>
          <cell r="C293">
            <v>30.737916666666667</v>
          </cell>
          <cell r="E293">
            <v>31</v>
          </cell>
        </row>
        <row r="294">
          <cell r="A294">
            <v>290</v>
          </cell>
          <cell r="B294">
            <v>31</v>
          </cell>
          <cell r="C294">
            <v>30.737916666666667</v>
          </cell>
          <cell r="E294">
            <v>31</v>
          </cell>
        </row>
        <row r="295">
          <cell r="A295">
            <v>291</v>
          </cell>
          <cell r="B295">
            <v>31</v>
          </cell>
          <cell r="C295">
            <v>30.737916666666667</v>
          </cell>
          <cell r="E295">
            <v>31</v>
          </cell>
        </row>
        <row r="296">
          <cell r="A296">
            <v>292</v>
          </cell>
          <cell r="B296">
            <v>31</v>
          </cell>
          <cell r="C296">
            <v>30.737916666666667</v>
          </cell>
          <cell r="E296">
            <v>31</v>
          </cell>
        </row>
        <row r="297">
          <cell r="A297">
            <v>293</v>
          </cell>
          <cell r="B297">
            <v>31</v>
          </cell>
          <cell r="C297">
            <v>30.737916666666667</v>
          </cell>
          <cell r="E297">
            <v>31</v>
          </cell>
        </row>
        <row r="298">
          <cell r="A298">
            <v>294</v>
          </cell>
          <cell r="B298">
            <v>31</v>
          </cell>
          <cell r="C298">
            <v>30.737916666666667</v>
          </cell>
          <cell r="E298">
            <v>31</v>
          </cell>
        </row>
        <row r="299">
          <cell r="A299">
            <v>295</v>
          </cell>
          <cell r="B299">
            <v>31</v>
          </cell>
          <cell r="C299">
            <v>30.737916666666667</v>
          </cell>
          <cell r="E299">
            <v>31</v>
          </cell>
        </row>
        <row r="300">
          <cell r="A300">
            <v>296</v>
          </cell>
          <cell r="B300">
            <v>31</v>
          </cell>
          <cell r="C300">
            <v>30.737916666666667</v>
          </cell>
          <cell r="E300">
            <v>31</v>
          </cell>
        </row>
        <row r="301">
          <cell r="A301">
            <v>297</v>
          </cell>
          <cell r="B301">
            <v>31</v>
          </cell>
          <cell r="C301">
            <v>30.737916666666667</v>
          </cell>
          <cell r="E301">
            <v>31</v>
          </cell>
        </row>
        <row r="302">
          <cell r="A302">
            <v>298</v>
          </cell>
          <cell r="B302">
            <v>31</v>
          </cell>
          <cell r="C302">
            <v>30.737916666666667</v>
          </cell>
          <cell r="E302">
            <v>31</v>
          </cell>
        </row>
        <row r="303">
          <cell r="A303">
            <v>299</v>
          </cell>
          <cell r="B303">
            <v>31</v>
          </cell>
          <cell r="C303">
            <v>30.737916666666667</v>
          </cell>
          <cell r="E303">
            <v>31</v>
          </cell>
        </row>
        <row r="304">
          <cell r="A304">
            <v>300</v>
          </cell>
          <cell r="B304">
            <v>31</v>
          </cell>
          <cell r="C304">
            <v>30.737916666666667</v>
          </cell>
          <cell r="E304">
            <v>31</v>
          </cell>
        </row>
        <row r="305">
          <cell r="A305">
            <v>301</v>
          </cell>
          <cell r="B305">
            <v>31</v>
          </cell>
          <cell r="C305">
            <v>30.737916666666667</v>
          </cell>
          <cell r="E305">
            <v>31</v>
          </cell>
        </row>
        <row r="306">
          <cell r="A306">
            <v>302</v>
          </cell>
          <cell r="B306">
            <v>31</v>
          </cell>
          <cell r="C306">
            <v>30.737916666666667</v>
          </cell>
          <cell r="E306">
            <v>31</v>
          </cell>
        </row>
        <row r="307">
          <cell r="A307">
            <v>303</v>
          </cell>
          <cell r="B307">
            <v>31</v>
          </cell>
          <cell r="C307">
            <v>30.737916666666667</v>
          </cell>
          <cell r="E307">
            <v>31</v>
          </cell>
        </row>
        <row r="308">
          <cell r="A308">
            <v>304</v>
          </cell>
          <cell r="B308">
            <v>31</v>
          </cell>
          <cell r="C308">
            <v>30.737916666666667</v>
          </cell>
          <cell r="E308">
            <v>31</v>
          </cell>
        </row>
        <row r="309">
          <cell r="A309">
            <v>305</v>
          </cell>
          <cell r="B309">
            <v>31</v>
          </cell>
          <cell r="C309">
            <v>30.737916666666667</v>
          </cell>
          <cell r="E309">
            <v>31</v>
          </cell>
        </row>
        <row r="310">
          <cell r="A310">
            <v>306</v>
          </cell>
          <cell r="B310">
            <v>31</v>
          </cell>
          <cell r="C310">
            <v>30.737916666666667</v>
          </cell>
          <cell r="E310">
            <v>31</v>
          </cell>
        </row>
        <row r="311">
          <cell r="A311">
            <v>307</v>
          </cell>
          <cell r="B311">
            <v>31</v>
          </cell>
          <cell r="C311">
            <v>30.737916666666667</v>
          </cell>
          <cell r="E311">
            <v>31</v>
          </cell>
        </row>
        <row r="312">
          <cell r="A312">
            <v>308</v>
          </cell>
          <cell r="B312">
            <v>31</v>
          </cell>
          <cell r="C312">
            <v>30.737916666666667</v>
          </cell>
          <cell r="E312">
            <v>31</v>
          </cell>
        </row>
        <row r="313">
          <cell r="A313">
            <v>309</v>
          </cell>
          <cell r="B313">
            <v>31</v>
          </cell>
          <cell r="C313">
            <v>30.737916666666667</v>
          </cell>
          <cell r="E313">
            <v>31</v>
          </cell>
        </row>
        <row r="314">
          <cell r="A314">
            <v>310</v>
          </cell>
          <cell r="B314">
            <v>31</v>
          </cell>
          <cell r="C314">
            <v>30.737916666666667</v>
          </cell>
          <cell r="E314">
            <v>31</v>
          </cell>
        </row>
        <row r="315">
          <cell r="A315">
            <v>311</v>
          </cell>
          <cell r="B315">
            <v>31</v>
          </cell>
          <cell r="C315">
            <v>30.737916666666667</v>
          </cell>
          <cell r="E315">
            <v>31</v>
          </cell>
        </row>
        <row r="316">
          <cell r="A316">
            <v>312</v>
          </cell>
          <cell r="B316">
            <v>31</v>
          </cell>
          <cell r="C316">
            <v>30.737916666666667</v>
          </cell>
          <cell r="E316">
            <v>31</v>
          </cell>
        </row>
        <row r="317">
          <cell r="A317">
            <v>313</v>
          </cell>
          <cell r="B317">
            <v>31</v>
          </cell>
          <cell r="C317">
            <v>30.737916666666667</v>
          </cell>
          <cell r="E317">
            <v>31</v>
          </cell>
        </row>
        <row r="318">
          <cell r="A318">
            <v>314</v>
          </cell>
          <cell r="B318">
            <v>31</v>
          </cell>
          <cell r="C318">
            <v>30.737916666666667</v>
          </cell>
          <cell r="E318">
            <v>31</v>
          </cell>
        </row>
        <row r="319">
          <cell r="A319">
            <v>315</v>
          </cell>
          <cell r="B319">
            <v>31</v>
          </cell>
          <cell r="C319">
            <v>30.737916666666667</v>
          </cell>
          <cell r="E319">
            <v>31</v>
          </cell>
        </row>
        <row r="320">
          <cell r="A320">
            <v>316</v>
          </cell>
          <cell r="B320">
            <v>31</v>
          </cell>
          <cell r="C320">
            <v>30.737916666666667</v>
          </cell>
          <cell r="E320">
            <v>31</v>
          </cell>
        </row>
        <row r="321">
          <cell r="A321">
            <v>317</v>
          </cell>
          <cell r="B321">
            <v>31</v>
          </cell>
          <cell r="C321">
            <v>30.737916666666667</v>
          </cell>
          <cell r="E321">
            <v>31</v>
          </cell>
        </row>
        <row r="322">
          <cell r="A322">
            <v>318</v>
          </cell>
          <cell r="B322">
            <v>31</v>
          </cell>
          <cell r="C322">
            <v>30.737916666666667</v>
          </cell>
          <cell r="E322">
            <v>31</v>
          </cell>
        </row>
        <row r="323">
          <cell r="A323">
            <v>319</v>
          </cell>
          <cell r="B323">
            <v>31</v>
          </cell>
          <cell r="C323">
            <v>30.737916666666667</v>
          </cell>
          <cell r="E323">
            <v>31</v>
          </cell>
        </row>
        <row r="324">
          <cell r="A324">
            <v>320</v>
          </cell>
          <cell r="B324">
            <v>31</v>
          </cell>
          <cell r="C324">
            <v>30.737916666666667</v>
          </cell>
          <cell r="E324">
            <v>31</v>
          </cell>
        </row>
        <row r="325">
          <cell r="A325">
            <v>321</v>
          </cell>
          <cell r="B325">
            <v>31</v>
          </cell>
          <cell r="C325">
            <v>30.737916666666667</v>
          </cell>
          <cell r="E325">
            <v>31</v>
          </cell>
        </row>
        <row r="326">
          <cell r="A326">
            <v>322</v>
          </cell>
          <cell r="B326">
            <v>31</v>
          </cell>
          <cell r="C326">
            <v>30.737916666666667</v>
          </cell>
          <cell r="E326">
            <v>31</v>
          </cell>
        </row>
        <row r="327">
          <cell r="A327">
            <v>323</v>
          </cell>
          <cell r="B327">
            <v>31</v>
          </cell>
          <cell r="C327">
            <v>30.737916666666667</v>
          </cell>
          <cell r="E327">
            <v>31</v>
          </cell>
        </row>
        <row r="328">
          <cell r="A328">
            <v>324</v>
          </cell>
          <cell r="B328">
            <v>31</v>
          </cell>
          <cell r="C328">
            <v>30.737916666666667</v>
          </cell>
          <cell r="E328">
            <v>31</v>
          </cell>
        </row>
        <row r="329">
          <cell r="A329">
            <v>325</v>
          </cell>
          <cell r="B329">
            <v>31</v>
          </cell>
          <cell r="C329">
            <v>30.737916666666667</v>
          </cell>
          <cell r="E329">
            <v>31</v>
          </cell>
        </row>
        <row r="330">
          <cell r="A330">
            <v>326</v>
          </cell>
          <cell r="B330">
            <v>31</v>
          </cell>
          <cell r="C330">
            <v>30.737916666666667</v>
          </cell>
          <cell r="E330">
            <v>31</v>
          </cell>
        </row>
        <row r="331">
          <cell r="A331">
            <v>327</v>
          </cell>
          <cell r="B331">
            <v>31</v>
          </cell>
          <cell r="C331">
            <v>30.737916666666667</v>
          </cell>
          <cell r="E331">
            <v>31</v>
          </cell>
        </row>
        <row r="332">
          <cell r="A332">
            <v>328</v>
          </cell>
          <cell r="B332">
            <v>31</v>
          </cell>
          <cell r="C332">
            <v>30.737916666666667</v>
          </cell>
          <cell r="E332">
            <v>31</v>
          </cell>
        </row>
        <row r="333">
          <cell r="A333">
            <v>329</v>
          </cell>
          <cell r="B333">
            <v>31</v>
          </cell>
          <cell r="C333">
            <v>30.737916666666667</v>
          </cell>
          <cell r="E333">
            <v>31</v>
          </cell>
        </row>
        <row r="334">
          <cell r="A334">
            <v>330</v>
          </cell>
          <cell r="B334">
            <v>31</v>
          </cell>
          <cell r="C334">
            <v>30.737916666666667</v>
          </cell>
          <cell r="E334">
            <v>31</v>
          </cell>
        </row>
        <row r="335">
          <cell r="A335">
            <v>331</v>
          </cell>
          <cell r="B335">
            <v>31</v>
          </cell>
          <cell r="C335">
            <v>30.737916666666667</v>
          </cell>
          <cell r="E335">
            <v>31</v>
          </cell>
        </row>
        <row r="336">
          <cell r="A336">
            <v>332</v>
          </cell>
          <cell r="B336">
            <v>31</v>
          </cell>
          <cell r="C336">
            <v>30.737916666666667</v>
          </cell>
          <cell r="E336">
            <v>31</v>
          </cell>
        </row>
        <row r="337">
          <cell r="A337">
            <v>333</v>
          </cell>
          <cell r="B337">
            <v>31</v>
          </cell>
          <cell r="C337">
            <v>30.737916666666667</v>
          </cell>
          <cell r="E337">
            <v>31</v>
          </cell>
        </row>
        <row r="338">
          <cell r="A338">
            <v>334</v>
          </cell>
          <cell r="B338">
            <v>31</v>
          </cell>
          <cell r="C338">
            <v>30.737916666666667</v>
          </cell>
          <cell r="E338">
            <v>31</v>
          </cell>
        </row>
        <row r="339">
          <cell r="A339">
            <v>335</v>
          </cell>
          <cell r="B339">
            <v>31</v>
          </cell>
          <cell r="C339">
            <v>30.737916666666667</v>
          </cell>
          <cell r="E339">
            <v>31</v>
          </cell>
        </row>
        <row r="340">
          <cell r="A340">
            <v>336</v>
          </cell>
          <cell r="B340">
            <v>31</v>
          </cell>
          <cell r="C340">
            <v>30.737916666666667</v>
          </cell>
          <cell r="E340">
            <v>31</v>
          </cell>
        </row>
        <row r="341">
          <cell r="A341">
            <v>337</v>
          </cell>
          <cell r="B341">
            <v>31</v>
          </cell>
          <cell r="C341">
            <v>30.737916666666667</v>
          </cell>
          <cell r="E341">
            <v>31</v>
          </cell>
        </row>
        <row r="342">
          <cell r="A342">
            <v>338</v>
          </cell>
          <cell r="B342">
            <v>31</v>
          </cell>
          <cell r="C342">
            <v>30.737916666666667</v>
          </cell>
          <cell r="E342">
            <v>31</v>
          </cell>
        </row>
        <row r="343">
          <cell r="A343">
            <v>339</v>
          </cell>
          <cell r="B343">
            <v>31</v>
          </cell>
          <cell r="C343">
            <v>30.737916666666667</v>
          </cell>
          <cell r="E343">
            <v>31</v>
          </cell>
        </row>
        <row r="344">
          <cell r="A344">
            <v>340</v>
          </cell>
          <cell r="B344">
            <v>31</v>
          </cell>
          <cell r="C344">
            <v>30.737916666666667</v>
          </cell>
          <cell r="E344">
            <v>31</v>
          </cell>
        </row>
        <row r="345">
          <cell r="A345">
            <v>341</v>
          </cell>
          <cell r="B345">
            <v>31</v>
          </cell>
          <cell r="C345">
            <v>30.737916666666667</v>
          </cell>
          <cell r="E345">
            <v>31</v>
          </cell>
        </row>
        <row r="346">
          <cell r="A346">
            <v>342</v>
          </cell>
          <cell r="B346">
            <v>31</v>
          </cell>
          <cell r="C346">
            <v>30.737916666666667</v>
          </cell>
          <cell r="E346">
            <v>31</v>
          </cell>
        </row>
        <row r="347">
          <cell r="A347">
            <v>343</v>
          </cell>
          <cell r="B347">
            <v>31</v>
          </cell>
          <cell r="C347">
            <v>30.737916666666667</v>
          </cell>
          <cell r="E347">
            <v>31</v>
          </cell>
        </row>
        <row r="348">
          <cell r="A348">
            <v>344</v>
          </cell>
          <cell r="B348">
            <v>31</v>
          </cell>
          <cell r="C348">
            <v>30.737916666666667</v>
          </cell>
          <cell r="E348">
            <v>31</v>
          </cell>
        </row>
        <row r="349">
          <cell r="A349">
            <v>345</v>
          </cell>
          <cell r="B349">
            <v>31</v>
          </cell>
          <cell r="C349">
            <v>30.737916666666667</v>
          </cell>
          <cell r="E349">
            <v>31</v>
          </cell>
        </row>
        <row r="350">
          <cell r="A350">
            <v>346</v>
          </cell>
          <cell r="B350">
            <v>31</v>
          </cell>
          <cell r="C350">
            <v>30.737916666666667</v>
          </cell>
          <cell r="E350">
            <v>31</v>
          </cell>
        </row>
        <row r="351">
          <cell r="A351">
            <v>347</v>
          </cell>
          <cell r="B351">
            <v>31</v>
          </cell>
          <cell r="C351">
            <v>30.737916666666667</v>
          </cell>
          <cell r="E351">
            <v>31</v>
          </cell>
        </row>
        <row r="352">
          <cell r="A352">
            <v>348</v>
          </cell>
          <cell r="B352">
            <v>31</v>
          </cell>
          <cell r="C352">
            <v>30.737916666666667</v>
          </cell>
          <cell r="E352">
            <v>31</v>
          </cell>
        </row>
        <row r="353">
          <cell r="A353">
            <v>349</v>
          </cell>
          <cell r="B353">
            <v>31</v>
          </cell>
          <cell r="C353">
            <v>30.737916666666667</v>
          </cell>
          <cell r="E353">
            <v>31</v>
          </cell>
        </row>
        <row r="354">
          <cell r="A354">
            <v>350</v>
          </cell>
          <cell r="B354">
            <v>31</v>
          </cell>
          <cell r="C354">
            <v>30.737916666666667</v>
          </cell>
          <cell r="E354">
            <v>31</v>
          </cell>
        </row>
        <row r="355">
          <cell r="A355">
            <v>351</v>
          </cell>
          <cell r="B355">
            <v>31</v>
          </cell>
          <cell r="C355">
            <v>30.737916666666667</v>
          </cell>
          <cell r="E355">
            <v>31</v>
          </cell>
        </row>
        <row r="356">
          <cell r="A356">
            <v>352</v>
          </cell>
          <cell r="B356">
            <v>31</v>
          </cell>
          <cell r="C356">
            <v>30.737916666666667</v>
          </cell>
          <cell r="E356">
            <v>31</v>
          </cell>
        </row>
        <row r="357">
          <cell r="A357">
            <v>353</v>
          </cell>
          <cell r="B357">
            <v>31</v>
          </cell>
          <cell r="C357">
            <v>30.737916666666667</v>
          </cell>
          <cell r="E357">
            <v>31</v>
          </cell>
        </row>
        <row r="358">
          <cell r="A358">
            <v>354</v>
          </cell>
          <cell r="B358">
            <v>31</v>
          </cell>
          <cell r="C358">
            <v>30.737916666666667</v>
          </cell>
          <cell r="E358">
            <v>31</v>
          </cell>
        </row>
        <row r="359">
          <cell r="A359">
            <v>355</v>
          </cell>
          <cell r="B359">
            <v>31</v>
          </cell>
          <cell r="C359">
            <v>30.737916666666667</v>
          </cell>
          <cell r="E359">
            <v>31</v>
          </cell>
        </row>
        <row r="360">
          <cell r="A360">
            <v>356</v>
          </cell>
          <cell r="B360">
            <v>31</v>
          </cell>
          <cell r="C360">
            <v>30.737916666666667</v>
          </cell>
          <cell r="E360">
            <v>31</v>
          </cell>
        </row>
        <row r="361">
          <cell r="A361">
            <v>357</v>
          </cell>
          <cell r="B361">
            <v>31</v>
          </cell>
          <cell r="C361">
            <v>30.737916666666667</v>
          </cell>
          <cell r="E361">
            <v>31</v>
          </cell>
        </row>
        <row r="362">
          <cell r="A362">
            <v>358</v>
          </cell>
          <cell r="B362">
            <v>31</v>
          </cell>
          <cell r="C362">
            <v>30.737916666666667</v>
          </cell>
          <cell r="E362">
            <v>31</v>
          </cell>
        </row>
        <row r="363">
          <cell r="A363">
            <v>359</v>
          </cell>
          <cell r="B363">
            <v>31</v>
          </cell>
          <cell r="C363">
            <v>30.737916666666667</v>
          </cell>
          <cell r="E363">
            <v>31</v>
          </cell>
        </row>
        <row r="364">
          <cell r="A364">
            <v>360</v>
          </cell>
          <cell r="B364">
            <v>31</v>
          </cell>
          <cell r="C364">
            <v>30.737916666666667</v>
          </cell>
          <cell r="E364">
            <v>31</v>
          </cell>
        </row>
        <row r="365">
          <cell r="A365">
            <v>361</v>
          </cell>
          <cell r="B365">
            <v>31</v>
          </cell>
          <cell r="C365">
            <v>30.737916666666667</v>
          </cell>
          <cell r="E365">
            <v>31</v>
          </cell>
        </row>
        <row r="366">
          <cell r="A366">
            <v>362</v>
          </cell>
          <cell r="B366">
            <v>31</v>
          </cell>
          <cell r="C366">
            <v>30.737916666666667</v>
          </cell>
          <cell r="E366">
            <v>31</v>
          </cell>
        </row>
        <row r="367">
          <cell r="A367">
            <v>363</v>
          </cell>
          <cell r="B367">
            <v>31</v>
          </cell>
          <cell r="C367">
            <v>30.737916666666667</v>
          </cell>
          <cell r="E367">
            <v>31</v>
          </cell>
        </row>
        <row r="368">
          <cell r="A368">
            <v>364</v>
          </cell>
          <cell r="B368">
            <v>31</v>
          </cell>
          <cell r="C368">
            <v>30.737916666666667</v>
          </cell>
          <cell r="E368">
            <v>31</v>
          </cell>
        </row>
        <row r="369">
          <cell r="A369">
            <v>365</v>
          </cell>
          <cell r="B369">
            <v>31</v>
          </cell>
          <cell r="C369">
            <v>30.737916666666667</v>
          </cell>
          <cell r="E369">
            <v>31</v>
          </cell>
        </row>
        <row r="370">
          <cell r="A370">
            <v>366</v>
          </cell>
          <cell r="B370">
            <v>31</v>
          </cell>
          <cell r="C370">
            <v>30.737916666666667</v>
          </cell>
          <cell r="E370">
            <v>31</v>
          </cell>
        </row>
        <row r="371">
          <cell r="A371">
            <v>367</v>
          </cell>
          <cell r="B371">
            <v>31</v>
          </cell>
          <cell r="C371">
            <v>30.737916666666667</v>
          </cell>
          <cell r="E371">
            <v>31</v>
          </cell>
        </row>
        <row r="372">
          <cell r="A372">
            <v>368</v>
          </cell>
          <cell r="B372">
            <v>31</v>
          </cell>
          <cell r="C372">
            <v>30.737916666666667</v>
          </cell>
          <cell r="E372">
            <v>31</v>
          </cell>
        </row>
        <row r="373">
          <cell r="A373">
            <v>369</v>
          </cell>
          <cell r="B373">
            <v>31</v>
          </cell>
          <cell r="C373">
            <v>30.737916666666667</v>
          </cell>
          <cell r="E373">
            <v>31</v>
          </cell>
        </row>
        <row r="374">
          <cell r="A374">
            <v>370</v>
          </cell>
          <cell r="B374">
            <v>31</v>
          </cell>
          <cell r="C374">
            <v>30.737916666666667</v>
          </cell>
          <cell r="E374">
            <v>31</v>
          </cell>
        </row>
        <row r="375">
          <cell r="A375">
            <v>371</v>
          </cell>
          <cell r="B375">
            <v>31</v>
          </cell>
          <cell r="C375">
            <v>30.737916666666667</v>
          </cell>
          <cell r="E375">
            <v>31</v>
          </cell>
        </row>
        <row r="376">
          <cell r="A376">
            <v>372</v>
          </cell>
          <cell r="B376">
            <v>31</v>
          </cell>
          <cell r="C376">
            <v>30.737916666666667</v>
          </cell>
          <cell r="E376">
            <v>31</v>
          </cell>
        </row>
        <row r="377">
          <cell r="A377">
            <v>373</v>
          </cell>
          <cell r="B377">
            <v>31</v>
          </cell>
          <cell r="C377">
            <v>30.737916666666667</v>
          </cell>
          <cell r="E377">
            <v>31</v>
          </cell>
        </row>
        <row r="378">
          <cell r="A378">
            <v>374</v>
          </cell>
          <cell r="B378">
            <v>31</v>
          </cell>
          <cell r="C378">
            <v>30.737916666666667</v>
          </cell>
          <cell r="E378">
            <v>31</v>
          </cell>
        </row>
        <row r="379">
          <cell r="A379">
            <v>375</v>
          </cell>
          <cell r="B379">
            <v>31</v>
          </cell>
          <cell r="C379">
            <v>30.737916666666667</v>
          </cell>
          <cell r="E379">
            <v>31</v>
          </cell>
        </row>
        <row r="380">
          <cell r="A380">
            <v>376</v>
          </cell>
          <cell r="B380">
            <v>31</v>
          </cell>
          <cell r="C380">
            <v>30.737916666666667</v>
          </cell>
          <cell r="E380">
            <v>31</v>
          </cell>
        </row>
        <row r="381">
          <cell r="A381">
            <v>377</v>
          </cell>
          <cell r="B381">
            <v>31</v>
          </cell>
          <cell r="C381">
            <v>30.737916666666667</v>
          </cell>
          <cell r="E381">
            <v>31</v>
          </cell>
        </row>
        <row r="382">
          <cell r="A382">
            <v>378</v>
          </cell>
          <cell r="B382">
            <v>31</v>
          </cell>
          <cell r="C382">
            <v>30.737916666666667</v>
          </cell>
          <cell r="E382">
            <v>31</v>
          </cell>
        </row>
        <row r="383">
          <cell r="A383">
            <v>379</v>
          </cell>
          <cell r="B383">
            <v>31</v>
          </cell>
          <cell r="C383">
            <v>30.737916666666667</v>
          </cell>
          <cell r="E383">
            <v>31</v>
          </cell>
        </row>
        <row r="384">
          <cell r="A384">
            <v>380</v>
          </cell>
          <cell r="B384">
            <v>31</v>
          </cell>
          <cell r="C384">
            <v>30.737916666666667</v>
          </cell>
          <cell r="E384">
            <v>31</v>
          </cell>
        </row>
        <row r="385">
          <cell r="A385">
            <v>381</v>
          </cell>
          <cell r="B385">
            <v>31</v>
          </cell>
          <cell r="C385">
            <v>30.737916666666667</v>
          </cell>
          <cell r="E385">
            <v>31</v>
          </cell>
        </row>
        <row r="386">
          <cell r="A386">
            <v>382</v>
          </cell>
          <cell r="B386">
            <v>31</v>
          </cell>
          <cell r="C386">
            <v>30.737916666666667</v>
          </cell>
          <cell r="E386">
            <v>31</v>
          </cell>
        </row>
        <row r="387">
          <cell r="A387">
            <v>383</v>
          </cell>
          <cell r="B387">
            <v>31</v>
          </cell>
          <cell r="C387">
            <v>30.737916666666667</v>
          </cell>
          <cell r="E387">
            <v>31</v>
          </cell>
        </row>
        <row r="388">
          <cell r="A388">
            <v>384</v>
          </cell>
          <cell r="B388">
            <v>31</v>
          </cell>
          <cell r="C388">
            <v>30.737916666666667</v>
          </cell>
          <cell r="E388">
            <v>31</v>
          </cell>
        </row>
        <row r="389">
          <cell r="A389">
            <v>385</v>
          </cell>
          <cell r="B389">
            <v>31</v>
          </cell>
          <cell r="C389">
            <v>30.737916666666667</v>
          </cell>
          <cell r="E389">
            <v>31</v>
          </cell>
        </row>
        <row r="390">
          <cell r="A390">
            <v>386</v>
          </cell>
          <cell r="B390">
            <v>31</v>
          </cell>
          <cell r="C390">
            <v>30.737916666666667</v>
          </cell>
          <cell r="E390">
            <v>31</v>
          </cell>
        </row>
        <row r="391">
          <cell r="A391">
            <v>387</v>
          </cell>
          <cell r="B391">
            <v>31</v>
          </cell>
          <cell r="C391">
            <v>30.737916666666667</v>
          </cell>
          <cell r="E391">
            <v>31</v>
          </cell>
        </row>
        <row r="392">
          <cell r="A392">
            <v>388</v>
          </cell>
          <cell r="B392">
            <v>31</v>
          </cell>
          <cell r="C392">
            <v>30.737916666666667</v>
          </cell>
          <cell r="E392">
            <v>31</v>
          </cell>
        </row>
        <row r="393">
          <cell r="A393">
            <v>389</v>
          </cell>
          <cell r="B393">
            <v>31</v>
          </cell>
          <cell r="C393">
            <v>30.737916666666667</v>
          </cell>
          <cell r="E393">
            <v>31</v>
          </cell>
        </row>
        <row r="394">
          <cell r="A394">
            <v>390</v>
          </cell>
          <cell r="B394">
            <v>31</v>
          </cell>
          <cell r="C394">
            <v>30.737916666666667</v>
          </cell>
          <cell r="E394">
            <v>31</v>
          </cell>
        </row>
        <row r="395">
          <cell r="A395">
            <v>391</v>
          </cell>
          <cell r="B395">
            <v>31</v>
          </cell>
          <cell r="C395">
            <v>30.737916666666667</v>
          </cell>
          <cell r="E395">
            <v>31</v>
          </cell>
        </row>
        <row r="396">
          <cell r="A396">
            <v>392</v>
          </cell>
          <cell r="B396">
            <v>31</v>
          </cell>
          <cell r="C396">
            <v>30.737916666666667</v>
          </cell>
          <cell r="E396">
            <v>31</v>
          </cell>
        </row>
        <row r="397">
          <cell r="A397">
            <v>393</v>
          </cell>
          <cell r="B397">
            <v>31</v>
          </cell>
          <cell r="C397">
            <v>30.737916666666667</v>
          </cell>
          <cell r="E397">
            <v>31</v>
          </cell>
        </row>
        <row r="398">
          <cell r="A398">
            <v>394</v>
          </cell>
          <cell r="B398">
            <v>31</v>
          </cell>
          <cell r="C398">
            <v>30.737916666666667</v>
          </cell>
          <cell r="E398">
            <v>31</v>
          </cell>
        </row>
        <row r="399">
          <cell r="A399">
            <v>395</v>
          </cell>
          <cell r="B399">
            <v>31</v>
          </cell>
          <cell r="C399">
            <v>30.737916666666667</v>
          </cell>
          <cell r="E399">
            <v>31</v>
          </cell>
        </row>
        <row r="400">
          <cell r="A400">
            <v>396</v>
          </cell>
          <cell r="B400">
            <v>31</v>
          </cell>
          <cell r="C400">
            <v>30.737916666666667</v>
          </cell>
          <cell r="E400">
            <v>31</v>
          </cell>
        </row>
        <row r="401">
          <cell r="A401">
            <v>397</v>
          </cell>
          <cell r="B401">
            <v>31</v>
          </cell>
          <cell r="C401">
            <v>30.737916666666667</v>
          </cell>
          <cell r="E401">
            <v>31</v>
          </cell>
        </row>
        <row r="402">
          <cell r="A402">
            <v>398</v>
          </cell>
          <cell r="B402">
            <v>31</v>
          </cell>
          <cell r="C402">
            <v>30.737916666666667</v>
          </cell>
          <cell r="E402">
            <v>31</v>
          </cell>
        </row>
        <row r="403">
          <cell r="A403">
            <v>399</v>
          </cell>
          <cell r="B403">
            <v>31</v>
          </cell>
          <cell r="C403">
            <v>30.737916666666667</v>
          </cell>
          <cell r="E403">
            <v>31</v>
          </cell>
        </row>
        <row r="404">
          <cell r="A404">
            <v>400</v>
          </cell>
          <cell r="B404">
            <v>31</v>
          </cell>
          <cell r="C404">
            <v>30.737916666666667</v>
          </cell>
          <cell r="E404">
            <v>31</v>
          </cell>
        </row>
        <row r="405">
          <cell r="A405">
            <v>401</v>
          </cell>
          <cell r="B405">
            <v>31</v>
          </cell>
          <cell r="C405">
            <v>30.737916666666667</v>
          </cell>
          <cell r="E405">
            <v>31</v>
          </cell>
        </row>
        <row r="406">
          <cell r="A406">
            <v>402</v>
          </cell>
          <cell r="B406">
            <v>31</v>
          </cell>
          <cell r="C406">
            <v>30.737916666666667</v>
          </cell>
          <cell r="E406">
            <v>31</v>
          </cell>
        </row>
        <row r="407">
          <cell r="A407">
            <v>403</v>
          </cell>
          <cell r="B407">
            <v>31</v>
          </cell>
          <cell r="C407">
            <v>30.737916666666667</v>
          </cell>
          <cell r="E407">
            <v>31</v>
          </cell>
        </row>
        <row r="408">
          <cell r="A408">
            <v>404</v>
          </cell>
          <cell r="B408">
            <v>31</v>
          </cell>
          <cell r="C408">
            <v>30.737916666666667</v>
          </cell>
          <cell r="E408">
            <v>31</v>
          </cell>
        </row>
        <row r="409">
          <cell r="A409">
            <v>405</v>
          </cell>
          <cell r="B409">
            <v>31</v>
          </cell>
          <cell r="C409">
            <v>30.737916666666667</v>
          </cell>
          <cell r="E409">
            <v>31</v>
          </cell>
        </row>
        <row r="410">
          <cell r="A410">
            <v>406</v>
          </cell>
          <cell r="B410">
            <v>31</v>
          </cell>
          <cell r="C410">
            <v>30.737916666666667</v>
          </cell>
          <cell r="E410">
            <v>31</v>
          </cell>
        </row>
        <row r="411">
          <cell r="A411">
            <v>407</v>
          </cell>
          <cell r="B411">
            <v>31</v>
          </cell>
          <cell r="C411">
            <v>30.737916666666667</v>
          </cell>
          <cell r="E411">
            <v>31</v>
          </cell>
        </row>
        <row r="412">
          <cell r="A412">
            <v>408</v>
          </cell>
          <cell r="B412">
            <v>31</v>
          </cell>
          <cell r="C412">
            <v>30.737916666666667</v>
          </cell>
          <cell r="E412">
            <v>31</v>
          </cell>
        </row>
        <row r="413">
          <cell r="A413">
            <v>409</v>
          </cell>
          <cell r="B413">
            <v>31</v>
          </cell>
          <cell r="C413">
            <v>30.737916666666667</v>
          </cell>
          <cell r="E413">
            <v>31</v>
          </cell>
        </row>
        <row r="414">
          <cell r="A414">
            <v>410</v>
          </cell>
          <cell r="B414">
            <v>31</v>
          </cell>
          <cell r="C414">
            <v>30.737916666666667</v>
          </cell>
          <cell r="E414">
            <v>31</v>
          </cell>
        </row>
        <row r="415">
          <cell r="A415">
            <v>411</v>
          </cell>
          <cell r="B415">
            <v>31</v>
          </cell>
          <cell r="C415">
            <v>30.737916666666667</v>
          </cell>
          <cell r="E415">
            <v>31</v>
          </cell>
        </row>
        <row r="416">
          <cell r="A416">
            <v>412</v>
          </cell>
          <cell r="B416">
            <v>31</v>
          </cell>
          <cell r="C416">
            <v>30.737916666666667</v>
          </cell>
          <cell r="E416">
            <v>31</v>
          </cell>
        </row>
        <row r="417">
          <cell r="A417">
            <v>413</v>
          </cell>
          <cell r="B417">
            <v>31</v>
          </cell>
          <cell r="C417">
            <v>30.737916666666667</v>
          </cell>
          <cell r="E417">
            <v>31</v>
          </cell>
        </row>
        <row r="418">
          <cell r="A418">
            <v>414</v>
          </cell>
          <cell r="B418">
            <v>31</v>
          </cell>
          <cell r="C418">
            <v>30.737916666666667</v>
          </cell>
          <cell r="E418">
            <v>31</v>
          </cell>
        </row>
        <row r="419">
          <cell r="A419">
            <v>415</v>
          </cell>
          <cell r="B419">
            <v>31</v>
          </cell>
          <cell r="C419">
            <v>30.737916666666667</v>
          </cell>
          <cell r="E419">
            <v>31</v>
          </cell>
        </row>
        <row r="420">
          <cell r="A420">
            <v>416</v>
          </cell>
          <cell r="B420">
            <v>31</v>
          </cell>
          <cell r="C420">
            <v>30.737916666666667</v>
          </cell>
          <cell r="E420">
            <v>31</v>
          </cell>
        </row>
        <row r="421">
          <cell r="A421">
            <v>417</v>
          </cell>
          <cell r="B421">
            <v>31</v>
          </cell>
          <cell r="C421">
            <v>30.737916666666667</v>
          </cell>
          <cell r="E421">
            <v>31</v>
          </cell>
        </row>
        <row r="422">
          <cell r="A422">
            <v>418</v>
          </cell>
          <cell r="B422">
            <v>31</v>
          </cell>
          <cell r="C422">
            <v>30.737916666666667</v>
          </cell>
          <cell r="E422">
            <v>31</v>
          </cell>
        </row>
        <row r="423">
          <cell r="A423">
            <v>419</v>
          </cell>
          <cell r="B423">
            <v>31</v>
          </cell>
          <cell r="C423">
            <v>30.737916666666667</v>
          </cell>
          <cell r="E423">
            <v>31</v>
          </cell>
        </row>
        <row r="424">
          <cell r="A424">
            <v>420</v>
          </cell>
          <cell r="B424">
            <v>31</v>
          </cell>
          <cell r="C424">
            <v>30.737916666666667</v>
          </cell>
          <cell r="E424">
            <v>31</v>
          </cell>
        </row>
        <row r="425">
          <cell r="A425">
            <v>421</v>
          </cell>
          <cell r="B425">
            <v>31</v>
          </cell>
          <cell r="C425">
            <v>30.737916666666667</v>
          </cell>
          <cell r="E425">
            <v>31</v>
          </cell>
        </row>
        <row r="426">
          <cell r="A426">
            <v>422</v>
          </cell>
          <cell r="B426">
            <v>31</v>
          </cell>
          <cell r="C426">
            <v>30.737916666666667</v>
          </cell>
          <cell r="E426">
            <v>31</v>
          </cell>
        </row>
        <row r="427">
          <cell r="A427">
            <v>423</v>
          </cell>
          <cell r="B427">
            <v>31</v>
          </cell>
          <cell r="C427">
            <v>30.737916666666667</v>
          </cell>
          <cell r="E427">
            <v>31</v>
          </cell>
        </row>
        <row r="428">
          <cell r="A428">
            <v>424</v>
          </cell>
          <cell r="B428">
            <v>31</v>
          </cell>
          <cell r="C428">
            <v>30.737916666666667</v>
          </cell>
          <cell r="E428">
            <v>31</v>
          </cell>
        </row>
        <row r="429">
          <cell r="A429">
            <v>425</v>
          </cell>
          <cell r="B429">
            <v>31</v>
          </cell>
          <cell r="C429">
            <v>30.737916666666667</v>
          </cell>
          <cell r="E429">
            <v>31</v>
          </cell>
        </row>
        <row r="430">
          <cell r="A430">
            <v>426</v>
          </cell>
          <cell r="B430">
            <v>31</v>
          </cell>
          <cell r="C430">
            <v>30.737916666666667</v>
          </cell>
          <cell r="E430">
            <v>31</v>
          </cell>
        </row>
        <row r="431">
          <cell r="A431">
            <v>427</v>
          </cell>
          <cell r="B431">
            <v>31</v>
          </cell>
          <cell r="C431">
            <v>30.737916666666667</v>
          </cell>
          <cell r="E431">
            <v>31</v>
          </cell>
        </row>
        <row r="432">
          <cell r="A432">
            <v>428</v>
          </cell>
          <cell r="B432">
            <v>31</v>
          </cell>
          <cell r="C432">
            <v>30.737916666666667</v>
          </cell>
          <cell r="E432">
            <v>31</v>
          </cell>
        </row>
        <row r="433">
          <cell r="A433">
            <v>429</v>
          </cell>
          <cell r="B433">
            <v>31</v>
          </cell>
          <cell r="C433">
            <v>30.737916666666667</v>
          </cell>
          <cell r="E433">
            <v>31</v>
          </cell>
        </row>
        <row r="434">
          <cell r="A434">
            <v>430</v>
          </cell>
          <cell r="B434">
            <v>31</v>
          </cell>
          <cell r="C434">
            <v>30.737916666666667</v>
          </cell>
          <cell r="E434">
            <v>31</v>
          </cell>
        </row>
        <row r="435">
          <cell r="A435">
            <v>431</v>
          </cell>
          <cell r="B435">
            <v>31</v>
          </cell>
          <cell r="C435">
            <v>30.737916666666667</v>
          </cell>
          <cell r="E435">
            <v>31</v>
          </cell>
        </row>
        <row r="436">
          <cell r="A436">
            <v>432</v>
          </cell>
          <cell r="B436">
            <v>31</v>
          </cell>
          <cell r="C436">
            <v>30.737916666666667</v>
          </cell>
          <cell r="E436">
            <v>31</v>
          </cell>
        </row>
        <row r="437">
          <cell r="A437">
            <v>433</v>
          </cell>
          <cell r="B437">
            <v>31</v>
          </cell>
          <cell r="C437">
            <v>30.737916666666667</v>
          </cell>
          <cell r="E437">
            <v>31</v>
          </cell>
        </row>
        <row r="438">
          <cell r="A438">
            <v>434</v>
          </cell>
          <cell r="B438">
            <v>31</v>
          </cell>
          <cell r="C438">
            <v>30.737916666666667</v>
          </cell>
          <cell r="E438">
            <v>31</v>
          </cell>
        </row>
        <row r="439">
          <cell r="A439">
            <v>435</v>
          </cell>
          <cell r="B439">
            <v>31</v>
          </cell>
          <cell r="C439">
            <v>30.737916666666667</v>
          </cell>
          <cell r="E439">
            <v>31</v>
          </cell>
        </row>
        <row r="440">
          <cell r="A440">
            <v>436</v>
          </cell>
          <cell r="B440">
            <v>31</v>
          </cell>
          <cell r="C440">
            <v>30.737916666666667</v>
          </cell>
          <cell r="E440">
            <v>31</v>
          </cell>
        </row>
        <row r="441">
          <cell r="A441">
            <v>437</v>
          </cell>
          <cell r="B441">
            <v>31</v>
          </cell>
          <cell r="C441">
            <v>30.737916666666667</v>
          </cell>
          <cell r="E441">
            <v>31</v>
          </cell>
        </row>
        <row r="442">
          <cell r="A442">
            <v>438</v>
          </cell>
          <cell r="B442">
            <v>31</v>
          </cell>
          <cell r="C442">
            <v>30.737916666666667</v>
          </cell>
          <cell r="E442">
            <v>31</v>
          </cell>
        </row>
        <row r="443">
          <cell r="A443">
            <v>439</v>
          </cell>
          <cell r="B443">
            <v>31</v>
          </cell>
          <cell r="C443">
            <v>30.737916666666667</v>
          </cell>
          <cell r="E443">
            <v>31</v>
          </cell>
        </row>
        <row r="444">
          <cell r="A444">
            <v>440</v>
          </cell>
          <cell r="B444">
            <v>31</v>
          </cell>
          <cell r="C444">
            <v>30.737916666666667</v>
          </cell>
          <cell r="E444">
            <v>31</v>
          </cell>
        </row>
        <row r="445">
          <cell r="A445">
            <v>441</v>
          </cell>
          <cell r="B445">
            <v>31</v>
          </cell>
          <cell r="C445">
            <v>30.737916666666667</v>
          </cell>
          <cell r="E445">
            <v>31</v>
          </cell>
        </row>
        <row r="446">
          <cell r="A446">
            <v>442</v>
          </cell>
          <cell r="B446">
            <v>31</v>
          </cell>
          <cell r="C446">
            <v>30.737916666666667</v>
          </cell>
          <cell r="E446">
            <v>31</v>
          </cell>
        </row>
        <row r="447">
          <cell r="A447">
            <v>443</v>
          </cell>
          <cell r="B447">
            <v>31</v>
          </cell>
          <cell r="C447">
            <v>30.737916666666667</v>
          </cell>
          <cell r="E447">
            <v>31</v>
          </cell>
        </row>
        <row r="448">
          <cell r="A448">
            <v>444</v>
          </cell>
          <cell r="B448">
            <v>31</v>
          </cell>
          <cell r="C448">
            <v>30.737916666666667</v>
          </cell>
          <cell r="E448">
            <v>31</v>
          </cell>
        </row>
        <row r="449">
          <cell r="A449">
            <v>445</v>
          </cell>
          <cell r="B449">
            <v>31</v>
          </cell>
          <cell r="C449">
            <v>30.737916666666667</v>
          </cell>
          <cell r="E449">
            <v>31</v>
          </cell>
        </row>
        <row r="450">
          <cell r="A450">
            <v>446</v>
          </cell>
          <cell r="B450">
            <v>31</v>
          </cell>
          <cell r="C450">
            <v>30.737916666666667</v>
          </cell>
          <cell r="E450">
            <v>31</v>
          </cell>
        </row>
        <row r="451">
          <cell r="A451">
            <v>447</v>
          </cell>
          <cell r="B451">
            <v>31</v>
          </cell>
          <cell r="C451">
            <v>30.737916666666667</v>
          </cell>
          <cell r="E451">
            <v>31</v>
          </cell>
        </row>
        <row r="452">
          <cell r="A452">
            <v>448</v>
          </cell>
          <cell r="B452">
            <v>31</v>
          </cell>
          <cell r="C452">
            <v>30.737916666666667</v>
          </cell>
          <cell r="E452">
            <v>31</v>
          </cell>
        </row>
        <row r="453">
          <cell r="A453">
            <v>449</v>
          </cell>
          <cell r="B453">
            <v>31</v>
          </cell>
          <cell r="C453">
            <v>30.737916666666667</v>
          </cell>
          <cell r="E453">
            <v>31</v>
          </cell>
        </row>
        <row r="454">
          <cell r="A454">
            <v>450</v>
          </cell>
          <cell r="B454">
            <v>31</v>
          </cell>
          <cell r="C454">
            <v>30.737916666666667</v>
          </cell>
          <cell r="E454">
            <v>31</v>
          </cell>
        </row>
        <row r="455">
          <cell r="A455">
            <v>451</v>
          </cell>
          <cell r="B455">
            <v>31</v>
          </cell>
          <cell r="C455">
            <v>30.737916666666667</v>
          </cell>
          <cell r="E455">
            <v>31</v>
          </cell>
        </row>
        <row r="456">
          <cell r="A456">
            <v>452</v>
          </cell>
          <cell r="B456">
            <v>31</v>
          </cell>
          <cell r="C456">
            <v>30.737916666666667</v>
          </cell>
          <cell r="E456">
            <v>31</v>
          </cell>
        </row>
        <row r="457">
          <cell r="A457">
            <v>453</v>
          </cell>
          <cell r="B457">
            <v>31</v>
          </cell>
          <cell r="C457">
            <v>30.737916666666667</v>
          </cell>
          <cell r="E457">
            <v>31</v>
          </cell>
        </row>
        <row r="458">
          <cell r="A458">
            <v>454</v>
          </cell>
          <cell r="B458">
            <v>31</v>
          </cell>
          <cell r="C458">
            <v>30.737916666666667</v>
          </cell>
          <cell r="E458">
            <v>31</v>
          </cell>
        </row>
        <row r="459">
          <cell r="A459">
            <v>455</v>
          </cell>
          <cell r="B459">
            <v>31</v>
          </cell>
          <cell r="C459">
            <v>30.737916666666667</v>
          </cell>
          <cell r="E459">
            <v>31</v>
          </cell>
        </row>
        <row r="460">
          <cell r="A460">
            <v>456</v>
          </cell>
          <cell r="B460">
            <v>31</v>
          </cell>
          <cell r="C460">
            <v>30.737916666666667</v>
          </cell>
          <cell r="E460">
            <v>31</v>
          </cell>
        </row>
        <row r="461">
          <cell r="A461">
            <v>457</v>
          </cell>
          <cell r="B461">
            <v>31</v>
          </cell>
          <cell r="C461">
            <v>30.737916666666667</v>
          </cell>
          <cell r="E461">
            <v>31</v>
          </cell>
        </row>
        <row r="462">
          <cell r="A462">
            <v>458</v>
          </cell>
          <cell r="B462">
            <v>31</v>
          </cell>
          <cell r="C462">
            <v>30.737916666666667</v>
          </cell>
          <cell r="E462">
            <v>31</v>
          </cell>
        </row>
        <row r="463">
          <cell r="A463">
            <v>459</v>
          </cell>
          <cell r="B463">
            <v>31</v>
          </cell>
          <cell r="C463">
            <v>30.737916666666667</v>
          </cell>
          <cell r="E463">
            <v>31</v>
          </cell>
        </row>
        <row r="464">
          <cell r="A464">
            <v>460</v>
          </cell>
          <cell r="B464">
            <v>31</v>
          </cell>
          <cell r="C464">
            <v>30.737916666666667</v>
          </cell>
          <cell r="E464">
            <v>31</v>
          </cell>
        </row>
        <row r="465">
          <cell r="A465">
            <v>461</v>
          </cell>
          <cell r="B465">
            <v>31</v>
          </cell>
          <cell r="C465">
            <v>30.737916666666667</v>
          </cell>
          <cell r="E465">
            <v>31</v>
          </cell>
        </row>
        <row r="466">
          <cell r="A466">
            <v>462</v>
          </cell>
          <cell r="B466">
            <v>31</v>
          </cell>
          <cell r="C466">
            <v>30.737916666666667</v>
          </cell>
          <cell r="E466">
            <v>31</v>
          </cell>
        </row>
        <row r="467">
          <cell r="A467">
            <v>463</v>
          </cell>
          <cell r="B467">
            <v>31</v>
          </cell>
          <cell r="C467">
            <v>30.737916666666667</v>
          </cell>
          <cell r="E467">
            <v>31</v>
          </cell>
        </row>
        <row r="468">
          <cell r="A468">
            <v>464</v>
          </cell>
          <cell r="B468">
            <v>31</v>
          </cell>
          <cell r="C468">
            <v>30.737916666666667</v>
          </cell>
          <cell r="E468">
            <v>31</v>
          </cell>
        </row>
        <row r="469">
          <cell r="A469">
            <v>465</v>
          </cell>
          <cell r="B469">
            <v>31</v>
          </cell>
          <cell r="C469">
            <v>30.737916666666667</v>
          </cell>
          <cell r="E469">
            <v>31</v>
          </cell>
        </row>
        <row r="470">
          <cell r="A470">
            <v>466</v>
          </cell>
          <cell r="B470">
            <v>31</v>
          </cell>
          <cell r="C470">
            <v>30.737916666666667</v>
          </cell>
          <cell r="E470">
            <v>31</v>
          </cell>
        </row>
        <row r="471">
          <cell r="A471">
            <v>467</v>
          </cell>
          <cell r="B471">
            <v>31</v>
          </cell>
          <cell r="C471">
            <v>30.737916666666667</v>
          </cell>
          <cell r="E471">
            <v>31</v>
          </cell>
        </row>
        <row r="472">
          <cell r="A472">
            <v>468</v>
          </cell>
          <cell r="B472">
            <v>31</v>
          </cell>
          <cell r="C472">
            <v>30.737916666666667</v>
          </cell>
          <cell r="E472">
            <v>31</v>
          </cell>
        </row>
        <row r="473">
          <cell r="A473">
            <v>469</v>
          </cell>
          <cell r="B473">
            <v>31</v>
          </cell>
          <cell r="C473">
            <v>30.737916666666667</v>
          </cell>
          <cell r="E473">
            <v>31</v>
          </cell>
        </row>
        <row r="474">
          <cell r="A474">
            <v>470</v>
          </cell>
          <cell r="B474">
            <v>31</v>
          </cell>
          <cell r="C474">
            <v>30.737916666666667</v>
          </cell>
          <cell r="E474">
            <v>31</v>
          </cell>
        </row>
        <row r="475">
          <cell r="A475">
            <v>471</v>
          </cell>
          <cell r="B475">
            <v>31</v>
          </cell>
          <cell r="C475">
            <v>30.737916666666667</v>
          </cell>
          <cell r="E475">
            <v>31</v>
          </cell>
        </row>
        <row r="476">
          <cell r="A476">
            <v>472</v>
          </cell>
          <cell r="B476">
            <v>31</v>
          </cell>
          <cell r="C476">
            <v>30.737916666666667</v>
          </cell>
          <cell r="E476">
            <v>31</v>
          </cell>
        </row>
        <row r="477">
          <cell r="A477">
            <v>473</v>
          </cell>
          <cell r="B477">
            <v>31</v>
          </cell>
          <cell r="C477">
            <v>30.737916666666667</v>
          </cell>
          <cell r="E477">
            <v>31</v>
          </cell>
        </row>
        <row r="478">
          <cell r="A478">
            <v>474</v>
          </cell>
          <cell r="B478">
            <v>31</v>
          </cell>
          <cell r="C478">
            <v>30.737916666666667</v>
          </cell>
          <cell r="E478">
            <v>31</v>
          </cell>
        </row>
        <row r="479">
          <cell r="A479">
            <v>475</v>
          </cell>
          <cell r="B479">
            <v>31</v>
          </cell>
          <cell r="C479">
            <v>30.737916666666667</v>
          </cell>
          <cell r="E479">
            <v>31</v>
          </cell>
        </row>
        <row r="480">
          <cell r="A480">
            <v>476</v>
          </cell>
          <cell r="B480">
            <v>31</v>
          </cell>
          <cell r="C480">
            <v>30.737916666666667</v>
          </cell>
          <cell r="E480">
            <v>31</v>
          </cell>
        </row>
        <row r="481">
          <cell r="A481">
            <v>477</v>
          </cell>
          <cell r="B481">
            <v>31</v>
          </cell>
          <cell r="C481">
            <v>30.737916666666667</v>
          </cell>
          <cell r="E481">
            <v>31</v>
          </cell>
        </row>
        <row r="482">
          <cell r="A482">
            <v>478</v>
          </cell>
          <cell r="B482">
            <v>31</v>
          </cell>
          <cell r="C482">
            <v>30.737916666666667</v>
          </cell>
          <cell r="E482">
            <v>31</v>
          </cell>
        </row>
        <row r="483">
          <cell r="A483">
            <v>479</v>
          </cell>
          <cell r="B483">
            <v>31</v>
          </cell>
          <cell r="C483">
            <v>30.737916666666667</v>
          </cell>
          <cell r="E483">
            <v>31</v>
          </cell>
        </row>
        <row r="484">
          <cell r="A484">
            <v>480</v>
          </cell>
          <cell r="B484">
            <v>31</v>
          </cell>
          <cell r="C484">
            <v>30.737916666666667</v>
          </cell>
          <cell r="E484">
            <v>31</v>
          </cell>
        </row>
        <row r="485">
          <cell r="A485">
            <v>481</v>
          </cell>
          <cell r="B485">
            <v>31</v>
          </cell>
          <cell r="C485">
            <v>30.737916666666667</v>
          </cell>
          <cell r="E485">
            <v>31</v>
          </cell>
        </row>
        <row r="486">
          <cell r="A486">
            <v>482</v>
          </cell>
          <cell r="B486">
            <v>31</v>
          </cell>
          <cell r="C486">
            <v>30.737916666666667</v>
          </cell>
          <cell r="E486">
            <v>31</v>
          </cell>
        </row>
        <row r="487">
          <cell r="A487">
            <v>483</v>
          </cell>
          <cell r="B487">
            <v>31</v>
          </cell>
          <cell r="C487">
            <v>30.737916666666667</v>
          </cell>
          <cell r="E487">
            <v>31</v>
          </cell>
        </row>
        <row r="488">
          <cell r="A488">
            <v>484</v>
          </cell>
          <cell r="B488">
            <v>31</v>
          </cell>
          <cell r="C488">
            <v>30.737916666666667</v>
          </cell>
          <cell r="E488">
            <v>31</v>
          </cell>
        </row>
        <row r="489">
          <cell r="A489">
            <v>485</v>
          </cell>
          <cell r="B489">
            <v>31</v>
          </cell>
          <cell r="C489">
            <v>30.737916666666667</v>
          </cell>
          <cell r="E489">
            <v>31</v>
          </cell>
        </row>
        <row r="490">
          <cell r="A490">
            <v>486</v>
          </cell>
          <cell r="B490">
            <v>31</v>
          </cell>
          <cell r="C490">
            <v>30.737916666666667</v>
          </cell>
          <cell r="E490">
            <v>31</v>
          </cell>
        </row>
        <row r="491">
          <cell r="A491">
            <v>487</v>
          </cell>
          <cell r="B491">
            <v>31</v>
          </cell>
          <cell r="C491">
            <v>30.737916666666667</v>
          </cell>
          <cell r="E491">
            <v>31</v>
          </cell>
        </row>
        <row r="492">
          <cell r="A492">
            <v>488</v>
          </cell>
          <cell r="B492">
            <v>31</v>
          </cell>
          <cell r="C492">
            <v>30.737916666666667</v>
          </cell>
          <cell r="E492">
            <v>31</v>
          </cell>
        </row>
        <row r="493">
          <cell r="A493">
            <v>489</v>
          </cell>
          <cell r="B493">
            <v>31</v>
          </cell>
          <cell r="C493">
            <v>30.737916666666667</v>
          </cell>
          <cell r="E493">
            <v>31</v>
          </cell>
        </row>
        <row r="494">
          <cell r="A494">
            <v>490</v>
          </cell>
          <cell r="B494">
            <v>31</v>
          </cell>
          <cell r="C494">
            <v>30.737916666666667</v>
          </cell>
          <cell r="E494">
            <v>31</v>
          </cell>
        </row>
        <row r="495">
          <cell r="A495">
            <v>491</v>
          </cell>
          <cell r="B495">
            <v>31</v>
          </cell>
          <cell r="C495">
            <v>30.737916666666667</v>
          </cell>
          <cell r="E495">
            <v>31</v>
          </cell>
        </row>
        <row r="496">
          <cell r="A496">
            <v>492</v>
          </cell>
          <cell r="B496">
            <v>31</v>
          </cell>
          <cell r="C496">
            <v>30.737916666666667</v>
          </cell>
          <cell r="E496">
            <v>31</v>
          </cell>
        </row>
        <row r="497">
          <cell r="A497">
            <v>493</v>
          </cell>
          <cell r="B497">
            <v>31</v>
          </cell>
          <cell r="C497">
            <v>30.737916666666667</v>
          </cell>
          <cell r="E497">
            <v>31</v>
          </cell>
        </row>
        <row r="498">
          <cell r="A498">
            <v>494</v>
          </cell>
          <cell r="B498">
            <v>31</v>
          </cell>
          <cell r="C498">
            <v>30.737916666666667</v>
          </cell>
          <cell r="E498">
            <v>31</v>
          </cell>
        </row>
        <row r="499">
          <cell r="A499">
            <v>495</v>
          </cell>
          <cell r="B499">
            <v>31</v>
          </cell>
          <cell r="C499">
            <v>30.737916666666667</v>
          </cell>
          <cell r="E499">
            <v>31</v>
          </cell>
        </row>
        <row r="500">
          <cell r="A500">
            <v>496</v>
          </cell>
          <cell r="B500">
            <v>31</v>
          </cell>
          <cell r="C500">
            <v>30.737916666666667</v>
          </cell>
          <cell r="E500">
            <v>31</v>
          </cell>
        </row>
        <row r="501">
          <cell r="A501">
            <v>497</v>
          </cell>
          <cell r="B501">
            <v>31</v>
          </cell>
          <cell r="C501">
            <v>30.737916666666667</v>
          </cell>
          <cell r="E501">
            <v>31</v>
          </cell>
        </row>
        <row r="502">
          <cell r="A502">
            <v>498</v>
          </cell>
          <cell r="B502">
            <v>31</v>
          </cell>
          <cell r="C502">
            <v>30.737916666666667</v>
          </cell>
          <cell r="E502">
            <v>31</v>
          </cell>
        </row>
        <row r="503">
          <cell r="A503">
            <v>499</v>
          </cell>
          <cell r="B503">
            <v>31</v>
          </cell>
          <cell r="C503">
            <v>30.737916666666667</v>
          </cell>
          <cell r="E503">
            <v>31</v>
          </cell>
        </row>
        <row r="504">
          <cell r="A504">
            <v>500</v>
          </cell>
          <cell r="B504">
            <v>31</v>
          </cell>
          <cell r="C504">
            <v>30.737916666666667</v>
          </cell>
          <cell r="E504">
            <v>31</v>
          </cell>
        </row>
        <row r="505">
          <cell r="A505">
            <v>501</v>
          </cell>
          <cell r="B505">
            <v>31</v>
          </cell>
          <cell r="C505">
            <v>30.737916666666667</v>
          </cell>
          <cell r="E505">
            <v>31</v>
          </cell>
        </row>
        <row r="506">
          <cell r="A506">
            <v>502</v>
          </cell>
          <cell r="B506">
            <v>31</v>
          </cell>
          <cell r="C506">
            <v>30.737916666666667</v>
          </cell>
          <cell r="E506">
            <v>31</v>
          </cell>
        </row>
        <row r="507">
          <cell r="A507">
            <v>503</v>
          </cell>
          <cell r="B507">
            <v>31</v>
          </cell>
          <cell r="C507">
            <v>30.737916666666667</v>
          </cell>
          <cell r="E507">
            <v>31</v>
          </cell>
        </row>
        <row r="508">
          <cell r="A508">
            <v>504</v>
          </cell>
          <cell r="B508">
            <v>31</v>
          </cell>
          <cell r="C508">
            <v>30.737916666666667</v>
          </cell>
          <cell r="E508">
            <v>31</v>
          </cell>
        </row>
        <row r="509">
          <cell r="A509">
            <v>505</v>
          </cell>
          <cell r="B509">
            <v>31</v>
          </cell>
          <cell r="C509">
            <v>30.737916666666667</v>
          </cell>
          <cell r="E509">
            <v>31</v>
          </cell>
        </row>
        <row r="510">
          <cell r="A510">
            <v>506</v>
          </cell>
          <cell r="B510">
            <v>31</v>
          </cell>
          <cell r="C510">
            <v>30.737916666666667</v>
          </cell>
          <cell r="E510">
            <v>31</v>
          </cell>
        </row>
        <row r="511">
          <cell r="A511">
            <v>507</v>
          </cell>
          <cell r="B511">
            <v>31</v>
          </cell>
          <cell r="C511">
            <v>30.737916666666667</v>
          </cell>
          <cell r="E511">
            <v>31</v>
          </cell>
        </row>
        <row r="512">
          <cell r="A512">
            <v>508</v>
          </cell>
          <cell r="B512">
            <v>31</v>
          </cell>
          <cell r="C512">
            <v>30.737916666666667</v>
          </cell>
          <cell r="E512">
            <v>31</v>
          </cell>
        </row>
        <row r="513">
          <cell r="A513">
            <v>509</v>
          </cell>
          <cell r="B513">
            <v>31</v>
          </cell>
          <cell r="C513">
            <v>30.737916666666667</v>
          </cell>
          <cell r="E513">
            <v>31</v>
          </cell>
        </row>
        <row r="514">
          <cell r="A514">
            <v>510</v>
          </cell>
          <cell r="B514">
            <v>31</v>
          </cell>
          <cell r="C514">
            <v>30.737916666666667</v>
          </cell>
          <cell r="E514">
            <v>31</v>
          </cell>
        </row>
        <row r="515">
          <cell r="A515">
            <v>511</v>
          </cell>
          <cell r="B515">
            <v>31</v>
          </cell>
          <cell r="C515">
            <v>30.737916666666667</v>
          </cell>
          <cell r="E515">
            <v>31</v>
          </cell>
        </row>
        <row r="516">
          <cell r="A516">
            <v>512</v>
          </cell>
          <cell r="B516">
            <v>31</v>
          </cell>
          <cell r="C516">
            <v>30.737916666666667</v>
          </cell>
          <cell r="E516">
            <v>31</v>
          </cell>
        </row>
        <row r="517">
          <cell r="A517">
            <v>513</v>
          </cell>
          <cell r="B517">
            <v>31</v>
          </cell>
          <cell r="C517">
            <v>30.737916666666667</v>
          </cell>
          <cell r="E517">
            <v>31</v>
          </cell>
        </row>
        <row r="518">
          <cell r="A518">
            <v>514</v>
          </cell>
          <cell r="B518">
            <v>31</v>
          </cell>
          <cell r="C518">
            <v>30.737916666666667</v>
          </cell>
          <cell r="E518">
            <v>31</v>
          </cell>
        </row>
        <row r="519">
          <cell r="A519">
            <v>515</v>
          </cell>
          <cell r="B519">
            <v>31</v>
          </cell>
          <cell r="C519">
            <v>30.737916666666667</v>
          </cell>
          <cell r="E519">
            <v>31</v>
          </cell>
        </row>
        <row r="520">
          <cell r="A520">
            <v>516</v>
          </cell>
          <cell r="B520">
            <v>31</v>
          </cell>
          <cell r="C520">
            <v>30.737916666666667</v>
          </cell>
          <cell r="E520">
            <v>31</v>
          </cell>
        </row>
        <row r="521">
          <cell r="A521">
            <v>517</v>
          </cell>
          <cell r="B521">
            <v>31</v>
          </cell>
          <cell r="C521">
            <v>30.737916666666667</v>
          </cell>
          <cell r="E521">
            <v>31</v>
          </cell>
        </row>
        <row r="522">
          <cell r="A522">
            <v>518</v>
          </cell>
          <cell r="B522">
            <v>31</v>
          </cell>
          <cell r="C522">
            <v>30.737916666666667</v>
          </cell>
          <cell r="E522">
            <v>31</v>
          </cell>
        </row>
        <row r="523">
          <cell r="A523">
            <v>519</v>
          </cell>
          <cell r="B523">
            <v>31</v>
          </cell>
          <cell r="C523">
            <v>30.737916666666667</v>
          </cell>
          <cell r="E523">
            <v>31</v>
          </cell>
        </row>
        <row r="524">
          <cell r="A524">
            <v>520</v>
          </cell>
          <cell r="B524">
            <v>31</v>
          </cell>
          <cell r="C524">
            <v>30.737916666666667</v>
          </cell>
          <cell r="E524">
            <v>31</v>
          </cell>
        </row>
        <row r="525">
          <cell r="A525">
            <v>521</v>
          </cell>
          <cell r="B525">
            <v>31</v>
          </cell>
          <cell r="C525">
            <v>30.737916666666667</v>
          </cell>
          <cell r="E525">
            <v>31</v>
          </cell>
        </row>
        <row r="526">
          <cell r="A526">
            <v>522</v>
          </cell>
          <cell r="B526">
            <v>31</v>
          </cell>
          <cell r="C526">
            <v>30.737916666666667</v>
          </cell>
          <cell r="E526">
            <v>31</v>
          </cell>
        </row>
        <row r="527">
          <cell r="A527">
            <v>523</v>
          </cell>
          <cell r="B527">
            <v>31</v>
          </cell>
          <cell r="C527">
            <v>30.737916666666667</v>
          </cell>
          <cell r="E527">
            <v>31</v>
          </cell>
        </row>
        <row r="528">
          <cell r="A528">
            <v>524</v>
          </cell>
          <cell r="B528">
            <v>31</v>
          </cell>
          <cell r="C528">
            <v>30.737916666666667</v>
          </cell>
          <cell r="E528">
            <v>31</v>
          </cell>
        </row>
        <row r="529">
          <cell r="A529">
            <v>525</v>
          </cell>
          <cell r="B529">
            <v>31</v>
          </cell>
          <cell r="C529">
            <v>30.737916666666667</v>
          </cell>
          <cell r="E529">
            <v>31</v>
          </cell>
        </row>
        <row r="530">
          <cell r="A530">
            <v>526</v>
          </cell>
          <cell r="B530">
            <v>31</v>
          </cell>
          <cell r="C530">
            <v>30.737916666666667</v>
          </cell>
          <cell r="E530">
            <v>31</v>
          </cell>
        </row>
        <row r="531">
          <cell r="A531">
            <v>527</v>
          </cell>
          <cell r="B531">
            <v>31</v>
          </cell>
          <cell r="C531">
            <v>30.737916666666667</v>
          </cell>
          <cell r="E531">
            <v>31</v>
          </cell>
        </row>
        <row r="532">
          <cell r="A532">
            <v>528</v>
          </cell>
          <cell r="B532">
            <v>31</v>
          </cell>
          <cell r="C532">
            <v>30.737916666666667</v>
          </cell>
          <cell r="E532">
            <v>31</v>
          </cell>
        </row>
        <row r="533">
          <cell r="A533">
            <v>529</v>
          </cell>
          <cell r="B533">
            <v>31</v>
          </cell>
          <cell r="C533">
            <v>30.737916666666667</v>
          </cell>
          <cell r="E533">
            <v>31</v>
          </cell>
        </row>
        <row r="534">
          <cell r="A534">
            <v>530</v>
          </cell>
          <cell r="B534">
            <v>31</v>
          </cell>
          <cell r="C534">
            <v>30.737916666666667</v>
          </cell>
          <cell r="E534">
            <v>31</v>
          </cell>
        </row>
        <row r="535">
          <cell r="A535">
            <v>531</v>
          </cell>
          <cell r="B535">
            <v>31</v>
          </cell>
          <cell r="C535">
            <v>30.737916666666667</v>
          </cell>
          <cell r="E535">
            <v>31</v>
          </cell>
        </row>
        <row r="536">
          <cell r="A536">
            <v>532</v>
          </cell>
          <cell r="B536">
            <v>31</v>
          </cell>
          <cell r="C536">
            <v>30.737916666666667</v>
          </cell>
          <cell r="E536">
            <v>31</v>
          </cell>
        </row>
        <row r="537">
          <cell r="A537">
            <v>533</v>
          </cell>
          <cell r="B537">
            <v>31</v>
          </cell>
          <cell r="C537">
            <v>30.737916666666667</v>
          </cell>
          <cell r="E537">
            <v>31</v>
          </cell>
        </row>
        <row r="538">
          <cell r="A538">
            <v>534</v>
          </cell>
          <cell r="B538">
            <v>31</v>
          </cell>
          <cell r="C538">
            <v>30.737916666666667</v>
          </cell>
          <cell r="E538">
            <v>31</v>
          </cell>
        </row>
        <row r="539">
          <cell r="A539">
            <v>535</v>
          </cell>
          <cell r="B539">
            <v>31</v>
          </cell>
          <cell r="C539">
            <v>30.737916666666667</v>
          </cell>
          <cell r="E539">
            <v>31</v>
          </cell>
        </row>
        <row r="540">
          <cell r="A540">
            <v>536</v>
          </cell>
          <cell r="B540">
            <v>31</v>
          </cell>
          <cell r="C540">
            <v>30.737916666666667</v>
          </cell>
          <cell r="E540">
            <v>31</v>
          </cell>
        </row>
        <row r="541">
          <cell r="A541">
            <v>537</v>
          </cell>
          <cell r="B541">
            <v>31</v>
          </cell>
          <cell r="C541">
            <v>30.737916666666667</v>
          </cell>
          <cell r="E541">
            <v>31</v>
          </cell>
        </row>
        <row r="542">
          <cell r="A542">
            <v>538</v>
          </cell>
          <cell r="B542">
            <v>31</v>
          </cell>
          <cell r="C542">
            <v>30.737916666666667</v>
          </cell>
          <cell r="E542">
            <v>31</v>
          </cell>
        </row>
        <row r="543">
          <cell r="A543">
            <v>539</v>
          </cell>
          <cell r="B543">
            <v>31</v>
          </cell>
          <cell r="C543">
            <v>30.737916666666667</v>
          </cell>
          <cell r="E543">
            <v>31</v>
          </cell>
        </row>
        <row r="544">
          <cell r="A544">
            <v>540</v>
          </cell>
          <cell r="B544">
            <v>31</v>
          </cell>
          <cell r="C544">
            <v>30.737916666666667</v>
          </cell>
          <cell r="E544">
            <v>31</v>
          </cell>
        </row>
        <row r="545">
          <cell r="A545">
            <v>541</v>
          </cell>
          <cell r="B545">
            <v>31</v>
          </cell>
          <cell r="C545">
            <v>30.737916666666667</v>
          </cell>
          <cell r="E545">
            <v>31</v>
          </cell>
        </row>
        <row r="546">
          <cell r="A546">
            <v>542</v>
          </cell>
          <cell r="B546">
            <v>31</v>
          </cell>
          <cell r="C546">
            <v>30.737916666666667</v>
          </cell>
          <cell r="E546">
            <v>31</v>
          </cell>
        </row>
        <row r="547">
          <cell r="A547">
            <v>543</v>
          </cell>
          <cell r="B547">
            <v>31</v>
          </cell>
          <cell r="C547">
            <v>30.737916666666667</v>
          </cell>
          <cell r="E547">
            <v>31</v>
          </cell>
        </row>
        <row r="548">
          <cell r="A548">
            <v>544</v>
          </cell>
          <cell r="B548">
            <v>31</v>
          </cell>
          <cell r="C548">
            <v>30.737916666666667</v>
          </cell>
          <cell r="E548">
            <v>31</v>
          </cell>
        </row>
        <row r="549">
          <cell r="A549">
            <v>545</v>
          </cell>
          <cell r="B549">
            <v>31</v>
          </cell>
          <cell r="C549">
            <v>30.737916666666667</v>
          </cell>
          <cell r="E549">
            <v>31</v>
          </cell>
        </row>
        <row r="550">
          <cell r="A550">
            <v>546</v>
          </cell>
          <cell r="B550">
            <v>31</v>
          </cell>
          <cell r="C550">
            <v>30.737916666666667</v>
          </cell>
          <cell r="E550">
            <v>31</v>
          </cell>
        </row>
        <row r="551">
          <cell r="A551">
            <v>547</v>
          </cell>
          <cell r="B551">
            <v>31</v>
          </cell>
          <cell r="C551">
            <v>30.737916666666667</v>
          </cell>
          <cell r="E551">
            <v>31</v>
          </cell>
        </row>
        <row r="552">
          <cell r="A552">
            <v>548</v>
          </cell>
          <cell r="B552">
            <v>31</v>
          </cell>
          <cell r="C552">
            <v>30.737916666666667</v>
          </cell>
          <cell r="E552">
            <v>31</v>
          </cell>
        </row>
        <row r="553">
          <cell r="A553">
            <v>549</v>
          </cell>
          <cell r="B553">
            <v>31</v>
          </cell>
          <cell r="C553">
            <v>30.737916666666667</v>
          </cell>
          <cell r="E553">
            <v>31</v>
          </cell>
        </row>
        <row r="554">
          <cell r="A554">
            <v>550</v>
          </cell>
          <cell r="B554">
            <v>31</v>
          </cell>
          <cell r="C554">
            <v>30.737916666666667</v>
          </cell>
          <cell r="E554">
            <v>31</v>
          </cell>
        </row>
        <row r="555">
          <cell r="A555">
            <v>551</v>
          </cell>
          <cell r="B555">
            <v>31</v>
          </cell>
          <cell r="C555">
            <v>30.737916666666667</v>
          </cell>
          <cell r="E555">
            <v>31</v>
          </cell>
        </row>
        <row r="556">
          <cell r="A556">
            <v>552</v>
          </cell>
          <cell r="B556">
            <v>31</v>
          </cell>
          <cell r="C556">
            <v>30.737916666666667</v>
          </cell>
          <cell r="E556">
            <v>31</v>
          </cell>
        </row>
        <row r="557">
          <cell r="A557">
            <v>553</v>
          </cell>
          <cell r="B557">
            <v>31</v>
          </cell>
          <cell r="C557">
            <v>30.737916666666667</v>
          </cell>
          <cell r="E557">
            <v>31</v>
          </cell>
        </row>
        <row r="558">
          <cell r="A558">
            <v>554</v>
          </cell>
          <cell r="B558">
            <v>31</v>
          </cell>
          <cell r="C558">
            <v>30.737916666666667</v>
          </cell>
          <cell r="E558">
            <v>31</v>
          </cell>
        </row>
        <row r="559">
          <cell r="A559">
            <v>555</v>
          </cell>
          <cell r="B559">
            <v>31</v>
          </cell>
          <cell r="C559">
            <v>30.737916666666667</v>
          </cell>
          <cell r="E559">
            <v>31</v>
          </cell>
        </row>
        <row r="560">
          <cell r="A560">
            <v>556</v>
          </cell>
          <cell r="B560">
            <v>31</v>
          </cell>
          <cell r="C560">
            <v>30.737916666666667</v>
          </cell>
          <cell r="E560">
            <v>31</v>
          </cell>
        </row>
        <row r="561">
          <cell r="A561">
            <v>557</v>
          </cell>
          <cell r="B561">
            <v>31</v>
          </cell>
          <cell r="C561">
            <v>30.737916666666667</v>
          </cell>
          <cell r="E561">
            <v>31</v>
          </cell>
        </row>
        <row r="562">
          <cell r="A562">
            <v>558</v>
          </cell>
          <cell r="B562">
            <v>31</v>
          </cell>
          <cell r="C562">
            <v>30.737916666666667</v>
          </cell>
          <cell r="E562">
            <v>31</v>
          </cell>
        </row>
        <row r="563">
          <cell r="A563">
            <v>559</v>
          </cell>
          <cell r="B563">
            <v>31</v>
          </cell>
          <cell r="C563">
            <v>30.737916666666667</v>
          </cell>
          <cell r="E563">
            <v>31</v>
          </cell>
        </row>
        <row r="564">
          <cell r="A564">
            <v>560</v>
          </cell>
          <cell r="B564">
            <v>31</v>
          </cell>
          <cell r="C564">
            <v>30.737916666666667</v>
          </cell>
          <cell r="E564">
            <v>31</v>
          </cell>
        </row>
        <row r="565">
          <cell r="A565">
            <v>561</v>
          </cell>
          <cell r="B565">
            <v>31</v>
          </cell>
          <cell r="C565">
            <v>30.737916666666667</v>
          </cell>
          <cell r="E565">
            <v>31</v>
          </cell>
        </row>
        <row r="566">
          <cell r="A566">
            <v>562</v>
          </cell>
          <cell r="B566">
            <v>31</v>
          </cell>
          <cell r="C566">
            <v>30.737916666666667</v>
          </cell>
          <cell r="E566">
            <v>31</v>
          </cell>
        </row>
        <row r="567">
          <cell r="A567">
            <v>563</v>
          </cell>
          <cell r="B567">
            <v>31</v>
          </cell>
          <cell r="C567">
            <v>30.737916666666667</v>
          </cell>
          <cell r="E567">
            <v>31</v>
          </cell>
        </row>
        <row r="568">
          <cell r="A568">
            <v>564</v>
          </cell>
          <cell r="B568">
            <v>31</v>
          </cell>
          <cell r="C568">
            <v>30.737916666666667</v>
          </cell>
          <cell r="E568">
            <v>31</v>
          </cell>
        </row>
        <row r="569">
          <cell r="A569">
            <v>565</v>
          </cell>
          <cell r="B569">
            <v>31</v>
          </cell>
          <cell r="C569">
            <v>30.737916666666667</v>
          </cell>
          <cell r="E569">
            <v>31</v>
          </cell>
        </row>
        <row r="570">
          <cell r="A570">
            <v>566</v>
          </cell>
          <cell r="B570">
            <v>31</v>
          </cell>
          <cell r="C570">
            <v>30.737916666666667</v>
          </cell>
          <cell r="E570">
            <v>31</v>
          </cell>
        </row>
        <row r="571">
          <cell r="A571">
            <v>567</v>
          </cell>
          <cell r="B571">
            <v>31</v>
          </cell>
          <cell r="C571">
            <v>30.737916666666667</v>
          </cell>
          <cell r="E571">
            <v>31</v>
          </cell>
        </row>
        <row r="572">
          <cell r="A572">
            <v>568</v>
          </cell>
          <cell r="B572">
            <v>31</v>
          </cell>
          <cell r="C572">
            <v>30.737916666666667</v>
          </cell>
          <cell r="E572">
            <v>31</v>
          </cell>
        </row>
        <row r="573">
          <cell r="A573">
            <v>569</v>
          </cell>
          <cell r="B573">
            <v>31</v>
          </cell>
          <cell r="C573">
            <v>30.737916666666667</v>
          </cell>
          <cell r="E573">
            <v>31</v>
          </cell>
        </row>
        <row r="574">
          <cell r="A574">
            <v>570</v>
          </cell>
          <cell r="B574">
            <v>31</v>
          </cell>
          <cell r="C574">
            <v>30.737916666666667</v>
          </cell>
          <cell r="E574">
            <v>31</v>
          </cell>
        </row>
        <row r="575">
          <cell r="A575">
            <v>571</v>
          </cell>
          <cell r="B575">
            <v>31</v>
          </cell>
          <cell r="C575">
            <v>30.737916666666667</v>
          </cell>
          <cell r="E575">
            <v>31</v>
          </cell>
        </row>
        <row r="576">
          <cell r="A576">
            <v>572</v>
          </cell>
          <cell r="B576">
            <v>31</v>
          </cell>
          <cell r="C576">
            <v>30.737916666666667</v>
          </cell>
          <cell r="E576">
            <v>31</v>
          </cell>
        </row>
        <row r="577">
          <cell r="A577">
            <v>573</v>
          </cell>
          <cell r="B577">
            <v>31</v>
          </cell>
          <cell r="C577">
            <v>30.737916666666667</v>
          </cell>
          <cell r="E577">
            <v>31</v>
          </cell>
        </row>
        <row r="578">
          <cell r="A578">
            <v>574</v>
          </cell>
          <cell r="B578">
            <v>31</v>
          </cell>
          <cell r="C578">
            <v>30.737916666666667</v>
          </cell>
          <cell r="E578">
            <v>31</v>
          </cell>
        </row>
        <row r="579">
          <cell r="A579">
            <v>575</v>
          </cell>
          <cell r="B579">
            <v>31</v>
          </cell>
          <cell r="C579">
            <v>30.737916666666667</v>
          </cell>
          <cell r="E579">
            <v>31</v>
          </cell>
        </row>
        <row r="580">
          <cell r="A580">
            <v>576</v>
          </cell>
          <cell r="B580">
            <v>31</v>
          </cell>
          <cell r="C580">
            <v>30.737916666666667</v>
          </cell>
          <cell r="E580">
            <v>31</v>
          </cell>
        </row>
        <row r="581">
          <cell r="A581">
            <v>577</v>
          </cell>
          <cell r="B581">
            <v>31</v>
          </cell>
          <cell r="C581">
            <v>30.737916666666667</v>
          </cell>
          <cell r="E581">
            <v>31</v>
          </cell>
        </row>
        <row r="582">
          <cell r="A582">
            <v>578</v>
          </cell>
          <cell r="B582">
            <v>31</v>
          </cell>
          <cell r="C582">
            <v>30.737916666666667</v>
          </cell>
          <cell r="E582">
            <v>31</v>
          </cell>
        </row>
        <row r="583">
          <cell r="A583">
            <v>579</v>
          </cell>
          <cell r="B583">
            <v>31</v>
          </cell>
          <cell r="C583">
            <v>30.737916666666667</v>
          </cell>
          <cell r="E583">
            <v>31</v>
          </cell>
        </row>
        <row r="584">
          <cell r="A584">
            <v>580</v>
          </cell>
          <cell r="B584">
            <v>31</v>
          </cell>
          <cell r="C584">
            <v>30.737916666666667</v>
          </cell>
          <cell r="E584">
            <v>31</v>
          </cell>
        </row>
        <row r="585">
          <cell r="A585">
            <v>581</v>
          </cell>
          <cell r="B585">
            <v>31</v>
          </cell>
          <cell r="C585">
            <v>30.737916666666667</v>
          </cell>
          <cell r="E585">
            <v>31</v>
          </cell>
        </row>
        <row r="586">
          <cell r="A586">
            <v>582</v>
          </cell>
          <cell r="B586">
            <v>31</v>
          </cell>
          <cell r="C586">
            <v>30.737916666666667</v>
          </cell>
          <cell r="E586">
            <v>31</v>
          </cell>
        </row>
        <row r="587">
          <cell r="A587">
            <v>583</v>
          </cell>
          <cell r="B587">
            <v>31</v>
          </cell>
          <cell r="C587">
            <v>30.737916666666667</v>
          </cell>
          <cell r="E587">
            <v>31</v>
          </cell>
        </row>
        <row r="588">
          <cell r="A588">
            <v>584</v>
          </cell>
          <cell r="B588">
            <v>31</v>
          </cell>
          <cell r="C588">
            <v>30.737916666666667</v>
          </cell>
          <cell r="E588">
            <v>31</v>
          </cell>
        </row>
        <row r="589">
          <cell r="A589">
            <v>585</v>
          </cell>
          <cell r="B589">
            <v>31</v>
          </cell>
          <cell r="C589">
            <v>30.737916666666667</v>
          </cell>
          <cell r="E589">
            <v>31</v>
          </cell>
        </row>
        <row r="590">
          <cell r="A590">
            <v>586</v>
          </cell>
          <cell r="B590">
            <v>31</v>
          </cell>
          <cell r="C590">
            <v>30.737916666666667</v>
          </cell>
          <cell r="E590">
            <v>31</v>
          </cell>
        </row>
        <row r="591">
          <cell r="A591">
            <v>587</v>
          </cell>
          <cell r="B591">
            <v>31</v>
          </cell>
          <cell r="C591">
            <v>30.737916666666667</v>
          </cell>
          <cell r="E591">
            <v>31</v>
          </cell>
        </row>
        <row r="592">
          <cell r="A592">
            <v>588</v>
          </cell>
          <cell r="B592">
            <v>31</v>
          </cell>
          <cell r="C592">
            <v>30.737916666666667</v>
          </cell>
          <cell r="E592">
            <v>31</v>
          </cell>
        </row>
        <row r="593">
          <cell r="A593">
            <v>589</v>
          </cell>
          <cell r="B593">
            <v>31</v>
          </cell>
          <cell r="C593">
            <v>30.737916666666667</v>
          </cell>
          <cell r="E593">
            <v>31</v>
          </cell>
        </row>
        <row r="594">
          <cell r="A594">
            <v>590</v>
          </cell>
          <cell r="B594">
            <v>31</v>
          </cell>
          <cell r="C594">
            <v>30.737916666666667</v>
          </cell>
          <cell r="E594">
            <v>31</v>
          </cell>
        </row>
        <row r="595">
          <cell r="A595">
            <v>591</v>
          </cell>
          <cell r="B595">
            <v>31</v>
          </cell>
          <cell r="C595">
            <v>30.737916666666667</v>
          </cell>
          <cell r="E595">
            <v>31</v>
          </cell>
        </row>
        <row r="596">
          <cell r="A596">
            <v>592</v>
          </cell>
          <cell r="B596">
            <v>31</v>
          </cell>
          <cell r="C596">
            <v>30.737916666666667</v>
          </cell>
          <cell r="E596">
            <v>31</v>
          </cell>
        </row>
        <row r="597">
          <cell r="A597">
            <v>593</v>
          </cell>
          <cell r="B597">
            <v>31</v>
          </cell>
          <cell r="C597">
            <v>30.737916666666667</v>
          </cell>
          <cell r="E597">
            <v>31</v>
          </cell>
        </row>
        <row r="598">
          <cell r="A598">
            <v>594</v>
          </cell>
          <cell r="B598">
            <v>31</v>
          </cell>
          <cell r="C598">
            <v>30.737916666666667</v>
          </cell>
          <cell r="E598">
            <v>31</v>
          </cell>
        </row>
        <row r="599">
          <cell r="A599">
            <v>595</v>
          </cell>
          <cell r="B599">
            <v>31</v>
          </cell>
          <cell r="C599">
            <v>30.737916666666667</v>
          </cell>
          <cell r="E599">
            <v>31</v>
          </cell>
        </row>
        <row r="600">
          <cell r="A600">
            <v>596</v>
          </cell>
          <cell r="B600">
            <v>31</v>
          </cell>
          <cell r="C600">
            <v>30.737916666666667</v>
          </cell>
          <cell r="E600">
            <v>31</v>
          </cell>
        </row>
        <row r="601">
          <cell r="A601">
            <v>597</v>
          </cell>
          <cell r="B601">
            <v>31</v>
          </cell>
          <cell r="C601">
            <v>30.737916666666667</v>
          </cell>
          <cell r="E601">
            <v>31</v>
          </cell>
        </row>
        <row r="602">
          <cell r="A602">
            <v>598</v>
          </cell>
          <cell r="B602">
            <v>31</v>
          </cell>
          <cell r="C602">
            <v>30.737916666666667</v>
          </cell>
          <cell r="E602">
            <v>31</v>
          </cell>
        </row>
        <row r="603">
          <cell r="A603">
            <v>599</v>
          </cell>
          <cell r="B603">
            <v>31</v>
          </cell>
          <cell r="C603">
            <v>30.737916666666667</v>
          </cell>
          <cell r="E603">
            <v>31</v>
          </cell>
        </row>
        <row r="604">
          <cell r="A604">
            <v>600</v>
          </cell>
          <cell r="B604">
            <v>31</v>
          </cell>
          <cell r="C604">
            <v>30.737916666666667</v>
          </cell>
          <cell r="E604">
            <v>31</v>
          </cell>
        </row>
        <row r="605">
          <cell r="A605">
            <v>601</v>
          </cell>
          <cell r="B605">
            <v>31</v>
          </cell>
          <cell r="C605">
            <v>30.737916666666667</v>
          </cell>
          <cell r="E605">
            <v>31</v>
          </cell>
        </row>
        <row r="606">
          <cell r="A606">
            <v>602</v>
          </cell>
          <cell r="B606">
            <v>31</v>
          </cell>
          <cell r="C606">
            <v>30.737916666666667</v>
          </cell>
          <cell r="E606">
            <v>31</v>
          </cell>
        </row>
        <row r="607">
          <cell r="A607">
            <v>603</v>
          </cell>
          <cell r="B607">
            <v>31</v>
          </cell>
          <cell r="C607">
            <v>30.737916666666667</v>
          </cell>
          <cell r="E607">
            <v>31</v>
          </cell>
        </row>
        <row r="608">
          <cell r="A608">
            <v>604</v>
          </cell>
          <cell r="B608">
            <v>31</v>
          </cell>
          <cell r="C608">
            <v>30.737916666666667</v>
          </cell>
          <cell r="E608">
            <v>31</v>
          </cell>
        </row>
        <row r="609">
          <cell r="A609">
            <v>605</v>
          </cell>
          <cell r="B609">
            <v>31</v>
          </cell>
          <cell r="C609">
            <v>30.737916666666667</v>
          </cell>
          <cell r="E609">
            <v>31</v>
          </cell>
        </row>
        <row r="610">
          <cell r="A610">
            <v>606</v>
          </cell>
          <cell r="B610">
            <v>31</v>
          </cell>
          <cell r="C610">
            <v>30.737916666666667</v>
          </cell>
          <cell r="E610">
            <v>31</v>
          </cell>
        </row>
        <row r="611">
          <cell r="A611">
            <v>607</v>
          </cell>
          <cell r="B611">
            <v>31</v>
          </cell>
          <cell r="C611">
            <v>30.737916666666667</v>
          </cell>
          <cell r="E611">
            <v>31</v>
          </cell>
        </row>
        <row r="612">
          <cell r="A612">
            <v>608</v>
          </cell>
          <cell r="B612">
            <v>31</v>
          </cell>
          <cell r="C612">
            <v>30.737916666666667</v>
          </cell>
          <cell r="E612">
            <v>31</v>
          </cell>
        </row>
        <row r="613">
          <cell r="A613">
            <v>609</v>
          </cell>
          <cell r="B613">
            <v>31</v>
          </cell>
          <cell r="C613">
            <v>30.737916666666667</v>
          </cell>
          <cell r="E613">
            <v>31</v>
          </cell>
        </row>
        <row r="614">
          <cell r="A614">
            <v>610</v>
          </cell>
          <cell r="B614">
            <v>31</v>
          </cell>
          <cell r="C614">
            <v>30.737916666666667</v>
          </cell>
          <cell r="E614">
            <v>31</v>
          </cell>
        </row>
        <row r="615">
          <cell r="A615">
            <v>611</v>
          </cell>
          <cell r="B615">
            <v>31</v>
          </cell>
          <cell r="C615">
            <v>30.737916666666667</v>
          </cell>
          <cell r="E615">
            <v>31</v>
          </cell>
        </row>
        <row r="616">
          <cell r="A616">
            <v>612</v>
          </cell>
          <cell r="B616">
            <v>31</v>
          </cell>
          <cell r="C616">
            <v>30.737916666666667</v>
          </cell>
          <cell r="E616">
            <v>31</v>
          </cell>
        </row>
        <row r="617">
          <cell r="A617">
            <v>613</v>
          </cell>
          <cell r="B617">
            <v>31</v>
          </cell>
          <cell r="C617">
            <v>30.737916666666667</v>
          </cell>
          <cell r="E617">
            <v>31</v>
          </cell>
        </row>
        <row r="618">
          <cell r="A618">
            <v>614</v>
          </cell>
          <cell r="B618">
            <v>31</v>
          </cell>
          <cell r="C618">
            <v>30.737916666666667</v>
          </cell>
          <cell r="E618">
            <v>31</v>
          </cell>
        </row>
        <row r="619">
          <cell r="A619">
            <v>615</v>
          </cell>
          <cell r="B619">
            <v>31</v>
          </cell>
          <cell r="C619">
            <v>30.737916666666667</v>
          </cell>
          <cell r="E619">
            <v>31</v>
          </cell>
        </row>
        <row r="620">
          <cell r="A620">
            <v>616</v>
          </cell>
          <cell r="B620">
            <v>31</v>
          </cell>
          <cell r="C620">
            <v>30.737916666666667</v>
          </cell>
          <cell r="E620">
            <v>31</v>
          </cell>
        </row>
        <row r="621">
          <cell r="A621">
            <v>617</v>
          </cell>
          <cell r="B621">
            <v>31</v>
          </cell>
          <cell r="C621">
            <v>30.737916666666667</v>
          </cell>
          <cell r="E621">
            <v>31</v>
          </cell>
        </row>
        <row r="622">
          <cell r="A622">
            <v>618</v>
          </cell>
          <cell r="B622">
            <v>31</v>
          </cell>
          <cell r="C622">
            <v>30.737916666666667</v>
          </cell>
          <cell r="E622">
            <v>31</v>
          </cell>
        </row>
        <row r="623">
          <cell r="A623">
            <v>619</v>
          </cell>
          <cell r="B623">
            <v>31</v>
          </cell>
          <cell r="C623">
            <v>30.737916666666667</v>
          </cell>
          <cell r="E623">
            <v>31</v>
          </cell>
        </row>
        <row r="624">
          <cell r="A624">
            <v>620</v>
          </cell>
          <cell r="B624">
            <v>31</v>
          </cell>
          <cell r="C624">
            <v>30.737916666666667</v>
          </cell>
          <cell r="E624">
            <v>31</v>
          </cell>
        </row>
        <row r="625">
          <cell r="A625">
            <v>621</v>
          </cell>
          <cell r="B625">
            <v>31</v>
          </cell>
          <cell r="C625">
            <v>30.737916666666667</v>
          </cell>
          <cell r="E625">
            <v>31</v>
          </cell>
        </row>
        <row r="626">
          <cell r="A626">
            <v>622</v>
          </cell>
          <cell r="B626">
            <v>31</v>
          </cell>
          <cell r="C626">
            <v>30.737916666666667</v>
          </cell>
          <cell r="E626">
            <v>31</v>
          </cell>
        </row>
        <row r="627">
          <cell r="A627">
            <v>623</v>
          </cell>
          <cell r="B627">
            <v>31</v>
          </cell>
          <cell r="C627">
            <v>30.737916666666667</v>
          </cell>
          <cell r="E627">
            <v>31</v>
          </cell>
        </row>
        <row r="628">
          <cell r="A628">
            <v>624</v>
          </cell>
          <cell r="B628">
            <v>31</v>
          </cell>
          <cell r="C628">
            <v>30.737916666666667</v>
          </cell>
          <cell r="E628">
            <v>31</v>
          </cell>
        </row>
        <row r="629">
          <cell r="A629">
            <v>625</v>
          </cell>
          <cell r="B629">
            <v>31</v>
          </cell>
          <cell r="C629">
            <v>30.737916666666667</v>
          </cell>
          <cell r="E629">
            <v>31</v>
          </cell>
        </row>
        <row r="630">
          <cell r="A630">
            <v>626</v>
          </cell>
          <cell r="B630">
            <v>31</v>
          </cell>
          <cell r="C630">
            <v>30.737916666666667</v>
          </cell>
          <cell r="E630">
            <v>31</v>
          </cell>
        </row>
        <row r="631">
          <cell r="A631">
            <v>627</v>
          </cell>
          <cell r="B631">
            <v>31</v>
          </cell>
          <cell r="C631">
            <v>30.737916666666667</v>
          </cell>
          <cell r="E631">
            <v>31</v>
          </cell>
        </row>
        <row r="632">
          <cell r="A632">
            <v>628</v>
          </cell>
          <cell r="B632">
            <v>31</v>
          </cell>
          <cell r="C632">
            <v>30.737916666666667</v>
          </cell>
          <cell r="E632">
            <v>31</v>
          </cell>
        </row>
        <row r="633">
          <cell r="A633">
            <v>629</v>
          </cell>
          <cell r="B633">
            <v>31</v>
          </cell>
          <cell r="C633">
            <v>30.737916666666667</v>
          </cell>
          <cell r="E633">
            <v>31</v>
          </cell>
        </row>
        <row r="634">
          <cell r="A634">
            <v>630</v>
          </cell>
          <cell r="B634">
            <v>31</v>
          </cell>
          <cell r="C634">
            <v>30.737916666666667</v>
          </cell>
          <cell r="E634">
            <v>31</v>
          </cell>
        </row>
        <row r="635">
          <cell r="A635">
            <v>631</v>
          </cell>
          <cell r="B635">
            <v>31</v>
          </cell>
          <cell r="C635">
            <v>30.737916666666667</v>
          </cell>
          <cell r="E635">
            <v>31</v>
          </cell>
        </row>
        <row r="636">
          <cell r="A636">
            <v>632</v>
          </cell>
          <cell r="B636">
            <v>31</v>
          </cell>
          <cell r="C636">
            <v>30.737916666666667</v>
          </cell>
          <cell r="E636">
            <v>31</v>
          </cell>
        </row>
        <row r="637">
          <cell r="A637">
            <v>633</v>
          </cell>
          <cell r="B637">
            <v>31</v>
          </cell>
          <cell r="C637">
            <v>30.737916666666667</v>
          </cell>
          <cell r="E637">
            <v>31</v>
          </cell>
        </row>
        <row r="638">
          <cell r="A638">
            <v>634</v>
          </cell>
          <cell r="B638">
            <v>31</v>
          </cell>
          <cell r="C638">
            <v>30.737916666666667</v>
          </cell>
          <cell r="E638">
            <v>31</v>
          </cell>
        </row>
        <row r="639">
          <cell r="A639">
            <v>635</v>
          </cell>
          <cell r="B639">
            <v>31</v>
          </cell>
          <cell r="C639">
            <v>30.737916666666667</v>
          </cell>
          <cell r="E639">
            <v>31</v>
          </cell>
        </row>
        <row r="640">
          <cell r="A640">
            <v>636</v>
          </cell>
          <cell r="B640">
            <v>31</v>
          </cell>
          <cell r="C640">
            <v>30.737916666666667</v>
          </cell>
          <cell r="E640">
            <v>31</v>
          </cell>
        </row>
        <row r="641">
          <cell r="A641">
            <v>637</v>
          </cell>
          <cell r="B641">
            <v>31</v>
          </cell>
          <cell r="C641">
            <v>30.737916666666667</v>
          </cell>
          <cell r="E641">
            <v>31</v>
          </cell>
        </row>
        <row r="642">
          <cell r="A642">
            <v>638</v>
          </cell>
          <cell r="B642">
            <v>31</v>
          </cell>
          <cell r="C642">
            <v>30.737916666666667</v>
          </cell>
          <cell r="E642">
            <v>31</v>
          </cell>
        </row>
        <row r="643">
          <cell r="A643">
            <v>639</v>
          </cell>
          <cell r="B643">
            <v>31</v>
          </cell>
          <cell r="C643">
            <v>30.737916666666667</v>
          </cell>
          <cell r="E643">
            <v>31</v>
          </cell>
        </row>
        <row r="644">
          <cell r="A644">
            <v>640</v>
          </cell>
          <cell r="B644">
            <v>31</v>
          </cell>
          <cell r="C644">
            <v>30.737916666666667</v>
          </cell>
          <cell r="E644">
            <v>31</v>
          </cell>
        </row>
        <row r="645">
          <cell r="A645">
            <v>641</v>
          </cell>
          <cell r="B645">
            <v>31</v>
          </cell>
          <cell r="C645">
            <v>30.737916666666667</v>
          </cell>
          <cell r="E645">
            <v>31</v>
          </cell>
        </row>
        <row r="646">
          <cell r="A646">
            <v>642</v>
          </cell>
          <cell r="B646">
            <v>31</v>
          </cell>
          <cell r="C646">
            <v>30.737916666666667</v>
          </cell>
          <cell r="E646">
            <v>31</v>
          </cell>
        </row>
        <row r="647">
          <cell r="A647">
            <v>643</v>
          </cell>
          <cell r="B647">
            <v>31</v>
          </cell>
          <cell r="C647">
            <v>30.737916666666667</v>
          </cell>
          <cell r="E647">
            <v>31</v>
          </cell>
        </row>
        <row r="648">
          <cell r="A648">
            <v>644</v>
          </cell>
          <cell r="B648">
            <v>31</v>
          </cell>
          <cell r="C648">
            <v>30.737916666666667</v>
          </cell>
          <cell r="E648">
            <v>31</v>
          </cell>
        </row>
        <row r="649">
          <cell r="A649">
            <v>645</v>
          </cell>
          <cell r="B649">
            <v>31</v>
          </cell>
          <cell r="C649">
            <v>30.737916666666667</v>
          </cell>
          <cell r="E649">
            <v>31</v>
          </cell>
        </row>
        <row r="650">
          <cell r="A650">
            <v>646</v>
          </cell>
          <cell r="B650">
            <v>31</v>
          </cell>
          <cell r="C650">
            <v>30.737916666666667</v>
          </cell>
          <cell r="E650">
            <v>31</v>
          </cell>
        </row>
        <row r="651">
          <cell r="A651">
            <v>647</v>
          </cell>
          <cell r="B651">
            <v>31</v>
          </cell>
          <cell r="C651">
            <v>30.737916666666667</v>
          </cell>
          <cell r="E651">
            <v>31</v>
          </cell>
        </row>
        <row r="652">
          <cell r="A652">
            <v>648</v>
          </cell>
          <cell r="B652">
            <v>31</v>
          </cell>
          <cell r="C652">
            <v>30.737916666666667</v>
          </cell>
          <cell r="E652">
            <v>31</v>
          </cell>
        </row>
        <row r="653">
          <cell r="A653">
            <v>649</v>
          </cell>
          <cell r="B653">
            <v>31</v>
          </cell>
          <cell r="C653">
            <v>30.737916666666667</v>
          </cell>
          <cell r="E653">
            <v>31</v>
          </cell>
        </row>
        <row r="654">
          <cell r="A654">
            <v>650</v>
          </cell>
          <cell r="B654">
            <v>31</v>
          </cell>
          <cell r="C654">
            <v>30.737916666666667</v>
          </cell>
          <cell r="E654">
            <v>31</v>
          </cell>
        </row>
        <row r="655">
          <cell r="A655">
            <v>651</v>
          </cell>
          <cell r="B655">
            <v>31</v>
          </cell>
          <cell r="C655">
            <v>30.737916666666667</v>
          </cell>
          <cell r="E655">
            <v>31</v>
          </cell>
        </row>
        <row r="656">
          <cell r="A656">
            <v>652</v>
          </cell>
          <cell r="B656">
            <v>31</v>
          </cell>
          <cell r="C656">
            <v>30.737916666666667</v>
          </cell>
          <cell r="E656">
            <v>31</v>
          </cell>
        </row>
        <row r="657">
          <cell r="A657">
            <v>653</v>
          </cell>
          <cell r="B657">
            <v>31</v>
          </cell>
          <cell r="C657">
            <v>30.737916666666667</v>
          </cell>
          <cell r="E657">
            <v>31</v>
          </cell>
        </row>
        <row r="658">
          <cell r="A658">
            <v>654</v>
          </cell>
          <cell r="B658">
            <v>31</v>
          </cell>
          <cell r="C658">
            <v>30.737916666666667</v>
          </cell>
          <cell r="E658">
            <v>31</v>
          </cell>
        </row>
        <row r="659">
          <cell r="A659">
            <v>655</v>
          </cell>
          <cell r="B659">
            <v>31</v>
          </cell>
          <cell r="C659">
            <v>30.737916666666667</v>
          </cell>
          <cell r="E659">
            <v>31</v>
          </cell>
        </row>
        <row r="660">
          <cell r="A660">
            <v>656</v>
          </cell>
          <cell r="B660">
            <v>31</v>
          </cell>
          <cell r="C660">
            <v>30.737916666666667</v>
          </cell>
          <cell r="E660">
            <v>31</v>
          </cell>
        </row>
        <row r="661">
          <cell r="A661">
            <v>657</v>
          </cell>
          <cell r="B661">
            <v>31</v>
          </cell>
          <cell r="C661">
            <v>30.737916666666667</v>
          </cell>
          <cell r="E661">
            <v>31</v>
          </cell>
        </row>
        <row r="662">
          <cell r="A662">
            <v>658</v>
          </cell>
          <cell r="B662">
            <v>31</v>
          </cell>
          <cell r="C662">
            <v>30.737916666666667</v>
          </cell>
          <cell r="E662">
            <v>31</v>
          </cell>
        </row>
        <row r="663">
          <cell r="A663">
            <v>659</v>
          </cell>
          <cell r="B663">
            <v>31</v>
          </cell>
          <cell r="C663">
            <v>30.737916666666667</v>
          </cell>
          <cell r="E663">
            <v>31</v>
          </cell>
        </row>
        <row r="664">
          <cell r="A664">
            <v>660</v>
          </cell>
          <cell r="B664">
            <v>31</v>
          </cell>
          <cell r="C664">
            <v>30.737916666666667</v>
          </cell>
          <cell r="E664">
            <v>31</v>
          </cell>
        </row>
        <row r="665">
          <cell r="A665">
            <v>661</v>
          </cell>
          <cell r="B665">
            <v>31</v>
          </cell>
          <cell r="C665">
            <v>30.737916666666667</v>
          </cell>
          <cell r="E665">
            <v>31</v>
          </cell>
        </row>
        <row r="666">
          <cell r="A666">
            <v>662</v>
          </cell>
          <cell r="B666">
            <v>31</v>
          </cell>
          <cell r="C666">
            <v>30.737916666666667</v>
          </cell>
          <cell r="E666">
            <v>31</v>
          </cell>
        </row>
        <row r="667">
          <cell r="A667">
            <v>663</v>
          </cell>
          <cell r="B667">
            <v>31</v>
          </cell>
          <cell r="C667">
            <v>30.737916666666667</v>
          </cell>
          <cell r="E667">
            <v>31</v>
          </cell>
        </row>
        <row r="668">
          <cell r="A668">
            <v>664</v>
          </cell>
          <cell r="B668">
            <v>31</v>
          </cell>
          <cell r="C668">
            <v>30.737916666666667</v>
          </cell>
          <cell r="E668">
            <v>31</v>
          </cell>
        </row>
        <row r="669">
          <cell r="A669">
            <v>665</v>
          </cell>
          <cell r="B669">
            <v>31</v>
          </cell>
          <cell r="C669">
            <v>30.737916666666667</v>
          </cell>
          <cell r="E669">
            <v>31</v>
          </cell>
        </row>
        <row r="670">
          <cell r="A670">
            <v>666</v>
          </cell>
          <cell r="B670">
            <v>31</v>
          </cell>
          <cell r="C670">
            <v>30.737916666666667</v>
          </cell>
          <cell r="E670">
            <v>31</v>
          </cell>
        </row>
        <row r="671">
          <cell r="A671">
            <v>667</v>
          </cell>
          <cell r="B671">
            <v>31</v>
          </cell>
          <cell r="C671">
            <v>30.737916666666667</v>
          </cell>
          <cell r="E671">
            <v>31</v>
          </cell>
        </row>
        <row r="672">
          <cell r="A672">
            <v>668</v>
          </cell>
          <cell r="B672">
            <v>31</v>
          </cell>
          <cell r="C672">
            <v>30.737916666666667</v>
          </cell>
          <cell r="E672">
            <v>31</v>
          </cell>
        </row>
        <row r="673">
          <cell r="A673">
            <v>669</v>
          </cell>
          <cell r="B673">
            <v>31</v>
          </cell>
          <cell r="C673">
            <v>30.737916666666667</v>
          </cell>
          <cell r="E673">
            <v>31</v>
          </cell>
        </row>
        <row r="674">
          <cell r="A674">
            <v>670</v>
          </cell>
          <cell r="B674">
            <v>31</v>
          </cell>
          <cell r="C674">
            <v>30.737916666666667</v>
          </cell>
          <cell r="E674">
            <v>31</v>
          </cell>
        </row>
        <row r="675">
          <cell r="A675">
            <v>671</v>
          </cell>
          <cell r="B675">
            <v>31</v>
          </cell>
          <cell r="C675">
            <v>30.737916666666667</v>
          </cell>
          <cell r="E675">
            <v>31</v>
          </cell>
        </row>
        <row r="676">
          <cell r="A676">
            <v>672</v>
          </cell>
          <cell r="B676">
            <v>31</v>
          </cell>
          <cell r="C676">
            <v>30.737916666666667</v>
          </cell>
          <cell r="E676">
            <v>31</v>
          </cell>
        </row>
        <row r="677">
          <cell r="A677">
            <v>673</v>
          </cell>
          <cell r="B677">
            <v>31</v>
          </cell>
          <cell r="C677">
            <v>30.737916666666667</v>
          </cell>
          <cell r="E677">
            <v>31</v>
          </cell>
        </row>
        <row r="678">
          <cell r="A678">
            <v>674</v>
          </cell>
          <cell r="B678">
            <v>31</v>
          </cell>
          <cell r="C678">
            <v>30.737916666666667</v>
          </cell>
          <cell r="E678">
            <v>31</v>
          </cell>
        </row>
        <row r="679">
          <cell r="A679">
            <v>675</v>
          </cell>
          <cell r="B679">
            <v>31</v>
          </cell>
          <cell r="C679">
            <v>30.737916666666667</v>
          </cell>
          <cell r="E679">
            <v>31</v>
          </cell>
        </row>
        <row r="680">
          <cell r="A680">
            <v>676</v>
          </cell>
          <cell r="B680">
            <v>31</v>
          </cell>
          <cell r="C680">
            <v>30.737916666666667</v>
          </cell>
          <cell r="E680">
            <v>31</v>
          </cell>
        </row>
        <row r="681">
          <cell r="A681">
            <v>677</v>
          </cell>
          <cell r="B681">
            <v>31</v>
          </cell>
          <cell r="C681">
            <v>30.737916666666667</v>
          </cell>
          <cell r="E681">
            <v>31</v>
          </cell>
        </row>
        <row r="682">
          <cell r="A682">
            <v>678</v>
          </cell>
          <cell r="B682">
            <v>31</v>
          </cell>
          <cell r="C682">
            <v>30.737916666666667</v>
          </cell>
          <cell r="E682">
            <v>31</v>
          </cell>
        </row>
        <row r="683">
          <cell r="A683">
            <v>679</v>
          </cell>
          <cell r="B683">
            <v>31</v>
          </cell>
          <cell r="C683">
            <v>30.737916666666667</v>
          </cell>
          <cell r="E683">
            <v>31</v>
          </cell>
        </row>
        <row r="684">
          <cell r="A684">
            <v>680</v>
          </cell>
          <cell r="B684">
            <v>31</v>
          </cell>
          <cell r="C684">
            <v>30.737916666666667</v>
          </cell>
          <cell r="E684">
            <v>31</v>
          </cell>
        </row>
        <row r="685">
          <cell r="A685">
            <v>681</v>
          </cell>
          <cell r="B685">
            <v>31</v>
          </cell>
          <cell r="C685">
            <v>30.737916666666667</v>
          </cell>
          <cell r="E685">
            <v>31</v>
          </cell>
        </row>
        <row r="686">
          <cell r="A686">
            <v>682</v>
          </cell>
          <cell r="B686">
            <v>31</v>
          </cell>
          <cell r="C686">
            <v>30.737916666666667</v>
          </cell>
          <cell r="E686">
            <v>31</v>
          </cell>
        </row>
        <row r="687">
          <cell r="A687">
            <v>683</v>
          </cell>
          <cell r="B687">
            <v>31</v>
          </cell>
          <cell r="C687">
            <v>30.737916666666667</v>
          </cell>
          <cell r="E687">
            <v>31</v>
          </cell>
        </row>
        <row r="688">
          <cell r="A688">
            <v>684</v>
          </cell>
          <cell r="B688">
            <v>31</v>
          </cell>
          <cell r="C688">
            <v>30.737916666666667</v>
          </cell>
          <cell r="E688">
            <v>31</v>
          </cell>
        </row>
        <row r="689">
          <cell r="A689">
            <v>685</v>
          </cell>
          <cell r="B689">
            <v>31</v>
          </cell>
          <cell r="C689">
            <v>30.737916666666667</v>
          </cell>
          <cell r="E689">
            <v>31</v>
          </cell>
        </row>
        <row r="690">
          <cell r="A690">
            <v>686</v>
          </cell>
          <cell r="B690">
            <v>31</v>
          </cell>
          <cell r="C690">
            <v>30.737916666666667</v>
          </cell>
          <cell r="E690">
            <v>31</v>
          </cell>
        </row>
        <row r="691">
          <cell r="A691">
            <v>687</v>
          </cell>
          <cell r="B691">
            <v>31</v>
          </cell>
          <cell r="C691">
            <v>30.737916666666667</v>
          </cell>
          <cell r="E691">
            <v>31</v>
          </cell>
        </row>
        <row r="692">
          <cell r="A692">
            <v>688</v>
          </cell>
          <cell r="B692">
            <v>31</v>
          </cell>
          <cell r="C692">
            <v>30.737916666666667</v>
          </cell>
          <cell r="E692">
            <v>31</v>
          </cell>
        </row>
        <row r="693">
          <cell r="A693">
            <v>689</v>
          </cell>
          <cell r="B693">
            <v>31</v>
          </cell>
          <cell r="C693">
            <v>30.737916666666667</v>
          </cell>
          <cell r="E693">
            <v>31</v>
          </cell>
        </row>
        <row r="694">
          <cell r="A694">
            <v>690</v>
          </cell>
          <cell r="B694">
            <v>31</v>
          </cell>
          <cell r="C694">
            <v>30.737916666666667</v>
          </cell>
          <cell r="E694">
            <v>31</v>
          </cell>
        </row>
        <row r="695">
          <cell r="A695">
            <v>691</v>
          </cell>
          <cell r="B695">
            <v>31</v>
          </cell>
          <cell r="C695">
            <v>30.737916666666667</v>
          </cell>
          <cell r="E695">
            <v>31</v>
          </cell>
        </row>
        <row r="696">
          <cell r="A696">
            <v>692</v>
          </cell>
          <cell r="B696">
            <v>31</v>
          </cell>
          <cell r="C696">
            <v>30.737916666666667</v>
          </cell>
          <cell r="E696">
            <v>31</v>
          </cell>
        </row>
        <row r="697">
          <cell r="A697">
            <v>693</v>
          </cell>
          <cell r="B697">
            <v>31</v>
          </cell>
          <cell r="C697">
            <v>30.737916666666667</v>
          </cell>
          <cell r="E697">
            <v>31</v>
          </cell>
        </row>
        <row r="698">
          <cell r="A698">
            <v>694</v>
          </cell>
          <cell r="B698">
            <v>31</v>
          </cell>
          <cell r="C698">
            <v>30.737916666666667</v>
          </cell>
          <cell r="E698">
            <v>31</v>
          </cell>
        </row>
        <row r="699">
          <cell r="A699">
            <v>695</v>
          </cell>
          <cell r="B699">
            <v>31</v>
          </cell>
          <cell r="C699">
            <v>30.737916666666667</v>
          </cell>
          <cell r="E699">
            <v>31</v>
          </cell>
        </row>
        <row r="700">
          <cell r="A700">
            <v>696</v>
          </cell>
          <cell r="B700">
            <v>31</v>
          </cell>
          <cell r="C700">
            <v>30.737916666666667</v>
          </cell>
          <cell r="E700">
            <v>31</v>
          </cell>
        </row>
        <row r="701">
          <cell r="A701">
            <v>697</v>
          </cell>
          <cell r="B701">
            <v>31</v>
          </cell>
          <cell r="C701">
            <v>30.737916666666667</v>
          </cell>
          <cell r="E701">
            <v>31</v>
          </cell>
        </row>
        <row r="702">
          <cell r="A702">
            <v>698</v>
          </cell>
          <cell r="B702">
            <v>31</v>
          </cell>
          <cell r="C702">
            <v>30.737916666666667</v>
          </cell>
          <cell r="E702">
            <v>31</v>
          </cell>
        </row>
        <row r="703">
          <cell r="A703">
            <v>699</v>
          </cell>
          <cell r="B703">
            <v>31</v>
          </cell>
          <cell r="C703">
            <v>30.737916666666667</v>
          </cell>
          <cell r="E703">
            <v>31</v>
          </cell>
        </row>
        <row r="704">
          <cell r="A704">
            <v>700</v>
          </cell>
          <cell r="B704">
            <v>31</v>
          </cell>
          <cell r="C704">
            <v>30.737916666666667</v>
          </cell>
          <cell r="E704">
            <v>31</v>
          </cell>
        </row>
        <row r="705">
          <cell r="A705">
            <v>701</v>
          </cell>
          <cell r="B705">
            <v>31</v>
          </cell>
          <cell r="C705">
            <v>30.737916666666667</v>
          </cell>
          <cell r="E705">
            <v>31</v>
          </cell>
        </row>
        <row r="706">
          <cell r="A706">
            <v>702</v>
          </cell>
          <cell r="B706">
            <v>31</v>
          </cell>
          <cell r="C706">
            <v>30.737916666666667</v>
          </cell>
          <cell r="E706">
            <v>31</v>
          </cell>
        </row>
        <row r="707">
          <cell r="A707">
            <v>703</v>
          </cell>
          <cell r="B707">
            <v>31</v>
          </cell>
          <cell r="C707">
            <v>30.737916666666667</v>
          </cell>
          <cell r="E707">
            <v>31</v>
          </cell>
        </row>
        <row r="708">
          <cell r="A708">
            <v>704</v>
          </cell>
          <cell r="B708">
            <v>31</v>
          </cell>
          <cell r="C708">
            <v>30.737916666666667</v>
          </cell>
          <cell r="E708">
            <v>31</v>
          </cell>
        </row>
        <row r="709">
          <cell r="A709">
            <v>705</v>
          </cell>
          <cell r="B709">
            <v>31</v>
          </cell>
          <cell r="C709">
            <v>30.737916666666667</v>
          </cell>
          <cell r="E709">
            <v>31</v>
          </cell>
        </row>
        <row r="710">
          <cell r="A710">
            <v>706</v>
          </cell>
          <cell r="B710">
            <v>31</v>
          </cell>
          <cell r="C710">
            <v>30.737916666666667</v>
          </cell>
          <cell r="E710">
            <v>31</v>
          </cell>
        </row>
        <row r="711">
          <cell r="A711">
            <v>707</v>
          </cell>
          <cell r="B711">
            <v>31</v>
          </cell>
          <cell r="C711">
            <v>30.737916666666667</v>
          </cell>
          <cell r="E711">
            <v>31</v>
          </cell>
        </row>
        <row r="712">
          <cell r="A712">
            <v>708</v>
          </cell>
          <cell r="B712">
            <v>31</v>
          </cell>
          <cell r="C712">
            <v>30.737916666666667</v>
          </cell>
          <cell r="E712">
            <v>31</v>
          </cell>
        </row>
        <row r="713">
          <cell r="A713">
            <v>709</v>
          </cell>
          <cell r="B713">
            <v>31</v>
          </cell>
          <cell r="C713">
            <v>30.737916666666667</v>
          </cell>
          <cell r="E713">
            <v>31</v>
          </cell>
        </row>
        <row r="714">
          <cell r="A714">
            <v>710</v>
          </cell>
          <cell r="B714">
            <v>31</v>
          </cell>
          <cell r="C714">
            <v>30.737916666666667</v>
          </cell>
          <cell r="E714">
            <v>31</v>
          </cell>
        </row>
        <row r="715">
          <cell r="A715">
            <v>711</v>
          </cell>
          <cell r="B715">
            <v>31</v>
          </cell>
          <cell r="C715">
            <v>30.737916666666667</v>
          </cell>
          <cell r="E715">
            <v>31</v>
          </cell>
        </row>
        <row r="716">
          <cell r="A716">
            <v>712</v>
          </cell>
          <cell r="B716">
            <v>31</v>
          </cell>
          <cell r="C716">
            <v>30.737916666666667</v>
          </cell>
          <cell r="E716">
            <v>31</v>
          </cell>
        </row>
        <row r="717">
          <cell r="A717">
            <v>713</v>
          </cell>
          <cell r="B717">
            <v>31</v>
          </cell>
          <cell r="C717">
            <v>30.737916666666667</v>
          </cell>
          <cell r="E717">
            <v>31</v>
          </cell>
        </row>
        <row r="718">
          <cell r="A718">
            <v>714</v>
          </cell>
          <cell r="B718">
            <v>31</v>
          </cell>
          <cell r="C718">
            <v>30.737916666666667</v>
          </cell>
          <cell r="E718">
            <v>31</v>
          </cell>
        </row>
        <row r="719">
          <cell r="A719">
            <v>715</v>
          </cell>
          <cell r="B719">
            <v>31</v>
          </cell>
          <cell r="C719">
            <v>30.737916666666667</v>
          </cell>
          <cell r="E719">
            <v>31</v>
          </cell>
        </row>
        <row r="720">
          <cell r="A720">
            <v>716</v>
          </cell>
          <cell r="B720">
            <v>31</v>
          </cell>
          <cell r="C720">
            <v>30.737916666666667</v>
          </cell>
          <cell r="E720">
            <v>31</v>
          </cell>
        </row>
        <row r="721">
          <cell r="A721">
            <v>717</v>
          </cell>
          <cell r="B721">
            <v>31</v>
          </cell>
          <cell r="C721">
            <v>30.737916666666667</v>
          </cell>
          <cell r="E721">
            <v>31</v>
          </cell>
        </row>
        <row r="722">
          <cell r="A722">
            <v>718</v>
          </cell>
          <cell r="B722">
            <v>31</v>
          </cell>
          <cell r="C722">
            <v>30.737916666666667</v>
          </cell>
          <cell r="E722">
            <v>31</v>
          </cell>
        </row>
        <row r="723">
          <cell r="A723">
            <v>719</v>
          </cell>
          <cell r="B723">
            <v>31</v>
          </cell>
          <cell r="C723">
            <v>30.737916666666667</v>
          </cell>
          <cell r="E723">
            <v>31</v>
          </cell>
        </row>
        <row r="724">
          <cell r="A724">
            <v>720</v>
          </cell>
          <cell r="B724">
            <v>31</v>
          </cell>
          <cell r="C724">
            <v>30.737916666666667</v>
          </cell>
          <cell r="E724">
            <v>31</v>
          </cell>
        </row>
        <row r="725">
          <cell r="A725">
            <v>721</v>
          </cell>
          <cell r="B725">
            <v>31</v>
          </cell>
          <cell r="C725">
            <v>30.737916666666667</v>
          </cell>
          <cell r="E725">
            <v>31</v>
          </cell>
        </row>
        <row r="726">
          <cell r="A726">
            <v>722</v>
          </cell>
          <cell r="B726">
            <v>31</v>
          </cell>
          <cell r="C726">
            <v>30.737916666666667</v>
          </cell>
          <cell r="E726">
            <v>31</v>
          </cell>
        </row>
        <row r="727">
          <cell r="A727">
            <v>723</v>
          </cell>
          <cell r="B727">
            <v>31</v>
          </cell>
          <cell r="C727">
            <v>30.737916666666667</v>
          </cell>
          <cell r="E727">
            <v>31</v>
          </cell>
        </row>
        <row r="728">
          <cell r="A728">
            <v>724</v>
          </cell>
          <cell r="B728">
            <v>31</v>
          </cell>
          <cell r="C728">
            <v>30.737916666666667</v>
          </cell>
          <cell r="E728">
            <v>31</v>
          </cell>
        </row>
        <row r="729">
          <cell r="A729">
            <v>725</v>
          </cell>
          <cell r="B729">
            <v>31</v>
          </cell>
          <cell r="C729">
            <v>30.737916666666667</v>
          </cell>
          <cell r="E729">
            <v>31</v>
          </cell>
        </row>
        <row r="730">
          <cell r="A730">
            <v>726</v>
          </cell>
          <cell r="B730">
            <v>31</v>
          </cell>
          <cell r="C730">
            <v>30.737916666666667</v>
          </cell>
          <cell r="E730">
            <v>31</v>
          </cell>
        </row>
        <row r="731">
          <cell r="A731">
            <v>727</v>
          </cell>
          <cell r="B731">
            <v>31</v>
          </cell>
          <cell r="C731">
            <v>30.737916666666667</v>
          </cell>
          <cell r="E731">
            <v>31</v>
          </cell>
        </row>
        <row r="732">
          <cell r="A732">
            <v>728</v>
          </cell>
          <cell r="B732">
            <v>31</v>
          </cell>
          <cell r="C732">
            <v>30.737916666666667</v>
          </cell>
          <cell r="E732">
            <v>31</v>
          </cell>
        </row>
        <row r="733">
          <cell r="A733">
            <v>729</v>
          </cell>
          <cell r="B733">
            <v>31</v>
          </cell>
          <cell r="C733">
            <v>30.737916666666667</v>
          </cell>
          <cell r="E733">
            <v>31</v>
          </cell>
        </row>
        <row r="734">
          <cell r="A734">
            <v>730</v>
          </cell>
          <cell r="B734">
            <v>31</v>
          </cell>
          <cell r="C734">
            <v>30.737916666666667</v>
          </cell>
          <cell r="E734">
            <v>31</v>
          </cell>
        </row>
        <row r="735">
          <cell r="A735">
            <v>731</v>
          </cell>
        </row>
        <row r="736">
          <cell r="A736">
            <v>732</v>
          </cell>
        </row>
        <row r="737">
          <cell r="A737">
            <v>733</v>
          </cell>
        </row>
        <row r="738">
          <cell r="A738">
            <v>734</v>
          </cell>
        </row>
        <row r="739">
          <cell r="A739">
            <v>735</v>
          </cell>
        </row>
        <row r="740">
          <cell r="A740">
            <v>736</v>
          </cell>
        </row>
        <row r="741">
          <cell r="A741">
            <v>737</v>
          </cell>
        </row>
        <row r="742">
          <cell r="A742">
            <v>738</v>
          </cell>
        </row>
        <row r="743">
          <cell r="A743">
            <v>739</v>
          </cell>
        </row>
        <row r="744">
          <cell r="A744">
            <v>740</v>
          </cell>
        </row>
        <row r="745">
          <cell r="A745">
            <v>741</v>
          </cell>
        </row>
        <row r="746">
          <cell r="A746">
            <v>742</v>
          </cell>
        </row>
        <row r="747">
          <cell r="A747">
            <v>743</v>
          </cell>
        </row>
        <row r="748">
          <cell r="A748">
            <v>744</v>
          </cell>
        </row>
        <row r="749">
          <cell r="A749">
            <v>745</v>
          </cell>
        </row>
        <row r="750">
          <cell r="A750">
            <v>746</v>
          </cell>
        </row>
        <row r="751">
          <cell r="A751">
            <v>747</v>
          </cell>
        </row>
        <row r="752">
          <cell r="A752">
            <v>748</v>
          </cell>
        </row>
        <row r="753">
          <cell r="A753">
            <v>749</v>
          </cell>
        </row>
        <row r="754">
          <cell r="A754">
            <v>750</v>
          </cell>
        </row>
        <row r="755">
          <cell r="A755">
            <v>751</v>
          </cell>
        </row>
        <row r="756">
          <cell r="A756">
            <v>752</v>
          </cell>
        </row>
        <row r="757">
          <cell r="A757">
            <v>753</v>
          </cell>
        </row>
        <row r="758">
          <cell r="A758">
            <v>754</v>
          </cell>
        </row>
        <row r="759">
          <cell r="A759">
            <v>755</v>
          </cell>
        </row>
        <row r="760">
          <cell r="A760">
            <v>756</v>
          </cell>
        </row>
        <row r="761">
          <cell r="A761">
            <v>757</v>
          </cell>
        </row>
        <row r="762">
          <cell r="A762">
            <v>758</v>
          </cell>
        </row>
        <row r="763">
          <cell r="A763">
            <v>759</v>
          </cell>
        </row>
        <row r="764">
          <cell r="A764">
            <v>760</v>
          </cell>
        </row>
        <row r="765">
          <cell r="A765">
            <v>761</v>
          </cell>
        </row>
        <row r="766">
          <cell r="A766">
            <v>762</v>
          </cell>
        </row>
        <row r="767">
          <cell r="A767">
            <v>763</v>
          </cell>
        </row>
        <row r="768">
          <cell r="A768">
            <v>764</v>
          </cell>
        </row>
        <row r="769">
          <cell r="A769">
            <v>765</v>
          </cell>
        </row>
        <row r="770">
          <cell r="A770">
            <v>766</v>
          </cell>
        </row>
        <row r="771">
          <cell r="A771">
            <v>767</v>
          </cell>
        </row>
        <row r="772">
          <cell r="A772">
            <v>768</v>
          </cell>
        </row>
        <row r="773">
          <cell r="A773">
            <v>769</v>
          </cell>
        </row>
        <row r="774">
          <cell r="A774">
            <v>770</v>
          </cell>
        </row>
        <row r="775">
          <cell r="A775">
            <v>771</v>
          </cell>
        </row>
        <row r="776">
          <cell r="A776">
            <v>772</v>
          </cell>
        </row>
        <row r="777">
          <cell r="A777">
            <v>773</v>
          </cell>
        </row>
        <row r="778">
          <cell r="A778">
            <v>774</v>
          </cell>
        </row>
        <row r="779">
          <cell r="A779">
            <v>775</v>
          </cell>
        </row>
        <row r="780">
          <cell r="A780">
            <v>776</v>
          </cell>
        </row>
        <row r="781">
          <cell r="A781">
            <v>777</v>
          </cell>
        </row>
        <row r="782">
          <cell r="A782">
            <v>778</v>
          </cell>
        </row>
        <row r="783">
          <cell r="A783">
            <v>779</v>
          </cell>
        </row>
        <row r="784">
          <cell r="A784">
            <v>780</v>
          </cell>
        </row>
        <row r="785">
          <cell r="A785">
            <v>781</v>
          </cell>
        </row>
        <row r="786">
          <cell r="A786">
            <v>782</v>
          </cell>
        </row>
        <row r="787">
          <cell r="A787">
            <v>783</v>
          </cell>
        </row>
        <row r="788">
          <cell r="A788">
            <v>784</v>
          </cell>
        </row>
        <row r="789">
          <cell r="A789">
            <v>785</v>
          </cell>
        </row>
        <row r="790">
          <cell r="A790">
            <v>786</v>
          </cell>
        </row>
        <row r="791">
          <cell r="A791">
            <v>787</v>
          </cell>
        </row>
        <row r="792">
          <cell r="A792">
            <v>788</v>
          </cell>
        </row>
        <row r="793">
          <cell r="A793">
            <v>789</v>
          </cell>
        </row>
        <row r="794">
          <cell r="A794">
            <v>790</v>
          </cell>
        </row>
        <row r="795">
          <cell r="A795">
            <v>791</v>
          </cell>
        </row>
        <row r="796">
          <cell r="A796">
            <v>792</v>
          </cell>
        </row>
        <row r="797">
          <cell r="A797">
            <v>793</v>
          </cell>
        </row>
        <row r="798">
          <cell r="A798">
            <v>794</v>
          </cell>
        </row>
        <row r="799">
          <cell r="A799">
            <v>795</v>
          </cell>
        </row>
        <row r="800">
          <cell r="A800">
            <v>796</v>
          </cell>
        </row>
        <row r="801">
          <cell r="A801">
            <v>797</v>
          </cell>
        </row>
        <row r="802">
          <cell r="A802">
            <v>798</v>
          </cell>
        </row>
        <row r="803">
          <cell r="A803">
            <v>799</v>
          </cell>
        </row>
        <row r="804">
          <cell r="A804">
            <v>800</v>
          </cell>
        </row>
        <row r="805">
          <cell r="A805">
            <v>801</v>
          </cell>
        </row>
        <row r="806">
          <cell r="A806">
            <v>802</v>
          </cell>
        </row>
        <row r="807">
          <cell r="A807">
            <v>803</v>
          </cell>
        </row>
        <row r="808">
          <cell r="A808">
            <v>804</v>
          </cell>
        </row>
        <row r="809">
          <cell r="A809">
            <v>805</v>
          </cell>
        </row>
        <row r="810">
          <cell r="A810">
            <v>806</v>
          </cell>
        </row>
        <row r="811">
          <cell r="A811">
            <v>807</v>
          </cell>
        </row>
        <row r="812">
          <cell r="A812">
            <v>808</v>
          </cell>
        </row>
        <row r="813">
          <cell r="A813">
            <v>809</v>
          </cell>
        </row>
        <row r="814">
          <cell r="A814">
            <v>810</v>
          </cell>
        </row>
        <row r="815">
          <cell r="A815">
            <v>811</v>
          </cell>
        </row>
        <row r="816">
          <cell r="A816">
            <v>812</v>
          </cell>
        </row>
        <row r="817">
          <cell r="A817">
            <v>813</v>
          </cell>
        </row>
        <row r="818">
          <cell r="A818">
            <v>814</v>
          </cell>
        </row>
        <row r="819">
          <cell r="A819">
            <v>815</v>
          </cell>
        </row>
        <row r="820">
          <cell r="A820">
            <v>816</v>
          </cell>
        </row>
        <row r="821">
          <cell r="A821">
            <v>817</v>
          </cell>
        </row>
        <row r="822">
          <cell r="A822">
            <v>818</v>
          </cell>
        </row>
        <row r="823">
          <cell r="A823">
            <v>819</v>
          </cell>
        </row>
        <row r="824">
          <cell r="A824">
            <v>820</v>
          </cell>
        </row>
        <row r="825">
          <cell r="A825">
            <v>821</v>
          </cell>
        </row>
        <row r="826">
          <cell r="A826">
            <v>822</v>
          </cell>
        </row>
        <row r="827">
          <cell r="A827">
            <v>823</v>
          </cell>
        </row>
        <row r="828">
          <cell r="A828">
            <v>824</v>
          </cell>
        </row>
        <row r="829">
          <cell r="A829">
            <v>825</v>
          </cell>
        </row>
        <row r="830">
          <cell r="A830">
            <v>826</v>
          </cell>
        </row>
        <row r="831">
          <cell r="A831">
            <v>827</v>
          </cell>
        </row>
        <row r="832">
          <cell r="A832">
            <v>828</v>
          </cell>
        </row>
        <row r="833">
          <cell r="A833">
            <v>829</v>
          </cell>
        </row>
        <row r="834">
          <cell r="A834">
            <v>830</v>
          </cell>
        </row>
        <row r="835">
          <cell r="A835">
            <v>831</v>
          </cell>
        </row>
        <row r="836">
          <cell r="A836">
            <v>832</v>
          </cell>
        </row>
        <row r="837">
          <cell r="A837">
            <v>833</v>
          </cell>
        </row>
        <row r="838">
          <cell r="A838">
            <v>834</v>
          </cell>
        </row>
        <row r="839">
          <cell r="A839">
            <v>835</v>
          </cell>
        </row>
        <row r="840">
          <cell r="A840">
            <v>836</v>
          </cell>
        </row>
        <row r="841">
          <cell r="A841">
            <v>837</v>
          </cell>
        </row>
        <row r="842">
          <cell r="A842">
            <v>838</v>
          </cell>
        </row>
        <row r="843">
          <cell r="A843">
            <v>839</v>
          </cell>
        </row>
        <row r="844">
          <cell r="A844">
            <v>840</v>
          </cell>
        </row>
        <row r="845">
          <cell r="A845">
            <v>841</v>
          </cell>
        </row>
        <row r="846">
          <cell r="A846">
            <v>842</v>
          </cell>
        </row>
        <row r="847">
          <cell r="A847">
            <v>843</v>
          </cell>
        </row>
        <row r="848">
          <cell r="A848">
            <v>844</v>
          </cell>
        </row>
        <row r="849">
          <cell r="A849">
            <v>845</v>
          </cell>
        </row>
        <row r="850">
          <cell r="A850">
            <v>846</v>
          </cell>
        </row>
        <row r="851">
          <cell r="A851">
            <v>847</v>
          </cell>
        </row>
        <row r="852">
          <cell r="A852">
            <v>848</v>
          </cell>
        </row>
        <row r="853">
          <cell r="A853">
            <v>849</v>
          </cell>
        </row>
        <row r="854">
          <cell r="A854">
            <v>850</v>
          </cell>
        </row>
        <row r="855">
          <cell r="A855">
            <v>851</v>
          </cell>
        </row>
        <row r="856">
          <cell r="A856">
            <v>852</v>
          </cell>
        </row>
        <row r="857">
          <cell r="A857">
            <v>853</v>
          </cell>
        </row>
        <row r="858">
          <cell r="A858">
            <v>854</v>
          </cell>
        </row>
        <row r="859">
          <cell r="A859">
            <v>855</v>
          </cell>
        </row>
        <row r="860">
          <cell r="A860">
            <v>856</v>
          </cell>
        </row>
        <row r="861">
          <cell r="A861">
            <v>857</v>
          </cell>
        </row>
        <row r="862">
          <cell r="A862">
            <v>858</v>
          </cell>
        </row>
        <row r="863">
          <cell r="A863">
            <v>859</v>
          </cell>
        </row>
        <row r="864">
          <cell r="A864">
            <v>860</v>
          </cell>
        </row>
        <row r="865">
          <cell r="A865">
            <v>861</v>
          </cell>
        </row>
        <row r="866">
          <cell r="A866">
            <v>862</v>
          </cell>
        </row>
        <row r="867">
          <cell r="A867">
            <v>863</v>
          </cell>
        </row>
        <row r="868">
          <cell r="A868">
            <v>864</v>
          </cell>
        </row>
        <row r="869">
          <cell r="A869">
            <v>865</v>
          </cell>
        </row>
        <row r="870">
          <cell r="A870">
            <v>866</v>
          </cell>
        </row>
        <row r="871">
          <cell r="A871">
            <v>867</v>
          </cell>
        </row>
        <row r="872">
          <cell r="A872">
            <v>868</v>
          </cell>
        </row>
        <row r="873">
          <cell r="A873">
            <v>869</v>
          </cell>
        </row>
        <row r="874">
          <cell r="A874">
            <v>870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5">
          <cell r="A1005">
            <v>1001</v>
          </cell>
        </row>
        <row r="1006">
          <cell r="A1006">
            <v>1002</v>
          </cell>
        </row>
        <row r="1007">
          <cell r="A1007">
            <v>1003</v>
          </cell>
        </row>
        <row r="1008">
          <cell r="A1008">
            <v>1004</v>
          </cell>
        </row>
        <row r="1009">
          <cell r="A1009">
            <v>1005</v>
          </cell>
        </row>
        <row r="1010">
          <cell r="A1010">
            <v>1006</v>
          </cell>
        </row>
        <row r="1011">
          <cell r="A1011">
            <v>1007</v>
          </cell>
        </row>
        <row r="1012">
          <cell r="A1012">
            <v>1008</v>
          </cell>
        </row>
        <row r="1013">
          <cell r="A1013">
            <v>1009</v>
          </cell>
        </row>
        <row r="1014">
          <cell r="A1014">
            <v>1010</v>
          </cell>
        </row>
        <row r="1015">
          <cell r="A1015">
            <v>1011</v>
          </cell>
        </row>
        <row r="1016">
          <cell r="A1016">
            <v>1012</v>
          </cell>
        </row>
        <row r="1017">
          <cell r="A1017">
            <v>1013</v>
          </cell>
        </row>
        <row r="1018">
          <cell r="A1018">
            <v>1014</v>
          </cell>
        </row>
        <row r="1019">
          <cell r="A1019">
            <v>1015</v>
          </cell>
        </row>
        <row r="1020">
          <cell r="A1020">
            <v>1016</v>
          </cell>
        </row>
        <row r="1021">
          <cell r="A1021">
            <v>1017</v>
          </cell>
        </row>
        <row r="1022">
          <cell r="A1022">
            <v>1018</v>
          </cell>
        </row>
        <row r="1023">
          <cell r="A1023">
            <v>1019</v>
          </cell>
        </row>
        <row r="1024">
          <cell r="A1024">
            <v>1020</v>
          </cell>
        </row>
        <row r="1025">
          <cell r="A1025">
            <v>1021</v>
          </cell>
        </row>
        <row r="1026">
          <cell r="A1026">
            <v>1022</v>
          </cell>
        </row>
        <row r="1027">
          <cell r="A1027">
            <v>1023</v>
          </cell>
        </row>
        <row r="1028">
          <cell r="A1028">
            <v>1024</v>
          </cell>
        </row>
        <row r="1029">
          <cell r="A1029">
            <v>1025</v>
          </cell>
        </row>
        <row r="1030">
          <cell r="A1030">
            <v>1026</v>
          </cell>
        </row>
        <row r="1031">
          <cell r="A1031">
            <v>1027</v>
          </cell>
        </row>
        <row r="1032">
          <cell r="A1032">
            <v>1028</v>
          </cell>
        </row>
        <row r="1033">
          <cell r="A1033">
            <v>1029</v>
          </cell>
        </row>
        <row r="1034">
          <cell r="A1034">
            <v>1030</v>
          </cell>
        </row>
        <row r="1035">
          <cell r="A1035">
            <v>1031</v>
          </cell>
        </row>
        <row r="1036">
          <cell r="A1036">
            <v>1032</v>
          </cell>
        </row>
        <row r="1037">
          <cell r="A1037">
            <v>1033</v>
          </cell>
        </row>
        <row r="1038">
          <cell r="A1038">
            <v>1034</v>
          </cell>
        </row>
        <row r="1039">
          <cell r="A1039">
            <v>1035</v>
          </cell>
        </row>
        <row r="1040">
          <cell r="A1040">
            <v>1036</v>
          </cell>
        </row>
        <row r="1041">
          <cell r="A1041">
            <v>1037</v>
          </cell>
        </row>
        <row r="1042">
          <cell r="A1042">
            <v>1038</v>
          </cell>
        </row>
        <row r="1043">
          <cell r="A1043">
            <v>1039</v>
          </cell>
        </row>
        <row r="1044">
          <cell r="A1044">
            <v>1040</v>
          </cell>
        </row>
        <row r="1045">
          <cell r="A1045">
            <v>1041</v>
          </cell>
        </row>
        <row r="1046">
          <cell r="A1046">
            <v>1042</v>
          </cell>
        </row>
        <row r="1047">
          <cell r="A1047">
            <v>1043</v>
          </cell>
        </row>
        <row r="1048">
          <cell r="A1048">
            <v>1044</v>
          </cell>
        </row>
        <row r="1049">
          <cell r="A1049">
            <v>1045</v>
          </cell>
        </row>
        <row r="1050">
          <cell r="A1050">
            <v>1046</v>
          </cell>
        </row>
        <row r="1051">
          <cell r="A1051">
            <v>1047</v>
          </cell>
        </row>
        <row r="1052">
          <cell r="A1052">
            <v>1048</v>
          </cell>
        </row>
        <row r="1053">
          <cell r="A1053">
            <v>1049</v>
          </cell>
        </row>
        <row r="1054">
          <cell r="A1054">
            <v>1050</v>
          </cell>
        </row>
        <row r="1055">
          <cell r="A1055">
            <v>1051</v>
          </cell>
        </row>
        <row r="1056">
          <cell r="A1056">
            <v>1052</v>
          </cell>
        </row>
        <row r="1057">
          <cell r="A1057">
            <v>1053</v>
          </cell>
        </row>
        <row r="1058">
          <cell r="A1058">
            <v>1054</v>
          </cell>
        </row>
        <row r="1059">
          <cell r="A1059">
            <v>1055</v>
          </cell>
        </row>
        <row r="1060">
          <cell r="A1060">
            <v>1056</v>
          </cell>
        </row>
        <row r="1061">
          <cell r="A1061">
            <v>1057</v>
          </cell>
        </row>
        <row r="1062">
          <cell r="A1062">
            <v>1058</v>
          </cell>
        </row>
        <row r="1063">
          <cell r="A1063">
            <v>1059</v>
          </cell>
        </row>
        <row r="1064">
          <cell r="A1064">
            <v>1060</v>
          </cell>
        </row>
        <row r="1065">
          <cell r="A1065">
            <v>1061</v>
          </cell>
        </row>
        <row r="1066">
          <cell r="A1066">
            <v>1062</v>
          </cell>
        </row>
        <row r="1067">
          <cell r="A1067">
            <v>1063</v>
          </cell>
        </row>
        <row r="1068">
          <cell r="A1068">
            <v>1064</v>
          </cell>
        </row>
        <row r="1069">
          <cell r="A1069">
            <v>1065</v>
          </cell>
        </row>
        <row r="1070">
          <cell r="A1070">
            <v>1066</v>
          </cell>
        </row>
        <row r="1071">
          <cell r="A1071">
            <v>1067</v>
          </cell>
        </row>
        <row r="1072">
          <cell r="A1072">
            <v>1068</v>
          </cell>
        </row>
        <row r="1073">
          <cell r="A1073">
            <v>1069</v>
          </cell>
        </row>
        <row r="1074">
          <cell r="A1074">
            <v>1070</v>
          </cell>
        </row>
        <row r="1075">
          <cell r="A1075">
            <v>1071</v>
          </cell>
        </row>
        <row r="1076">
          <cell r="A1076">
            <v>1072</v>
          </cell>
        </row>
        <row r="1077">
          <cell r="A1077">
            <v>1073</v>
          </cell>
        </row>
        <row r="1078">
          <cell r="A1078">
            <v>1074</v>
          </cell>
        </row>
        <row r="1079">
          <cell r="A1079">
            <v>1075</v>
          </cell>
        </row>
        <row r="1080">
          <cell r="A1080">
            <v>1076</v>
          </cell>
        </row>
        <row r="1081">
          <cell r="A1081">
            <v>1077</v>
          </cell>
        </row>
        <row r="1082">
          <cell r="A1082">
            <v>1078</v>
          </cell>
        </row>
        <row r="1083">
          <cell r="A1083">
            <v>1079</v>
          </cell>
        </row>
        <row r="1084">
          <cell r="A1084">
            <v>1080</v>
          </cell>
        </row>
        <row r="1085">
          <cell r="A1085">
            <v>1081</v>
          </cell>
        </row>
        <row r="1086">
          <cell r="A1086">
            <v>1082</v>
          </cell>
        </row>
        <row r="1087">
          <cell r="A1087">
            <v>1083</v>
          </cell>
        </row>
        <row r="1088">
          <cell r="A1088">
            <v>1084</v>
          </cell>
        </row>
        <row r="1089">
          <cell r="A1089">
            <v>1085</v>
          </cell>
        </row>
        <row r="1090">
          <cell r="A1090">
            <v>1086</v>
          </cell>
        </row>
        <row r="1091">
          <cell r="A1091">
            <v>1087</v>
          </cell>
        </row>
        <row r="1092">
          <cell r="A1092">
            <v>1088</v>
          </cell>
        </row>
        <row r="1093">
          <cell r="A1093">
            <v>1089</v>
          </cell>
        </row>
        <row r="1094">
          <cell r="A1094">
            <v>1090</v>
          </cell>
        </row>
        <row r="1095">
          <cell r="A1095">
            <v>1091</v>
          </cell>
        </row>
        <row r="1096">
          <cell r="A1096">
            <v>1092</v>
          </cell>
        </row>
        <row r="1097">
          <cell r="A1097">
            <v>1093</v>
          </cell>
        </row>
        <row r="1098">
          <cell r="A1098">
            <v>1094</v>
          </cell>
        </row>
        <row r="1099">
          <cell r="A1099">
            <v>1095</v>
          </cell>
        </row>
        <row r="1100">
          <cell r="A1100">
            <v>1096</v>
          </cell>
        </row>
        <row r="1101">
          <cell r="A1101">
            <v>1097</v>
          </cell>
        </row>
        <row r="1102">
          <cell r="A1102">
            <v>1098</v>
          </cell>
        </row>
        <row r="1103">
          <cell r="A1103">
            <v>1099</v>
          </cell>
        </row>
        <row r="1104">
          <cell r="A1104">
            <v>1100</v>
          </cell>
        </row>
        <row r="1105">
          <cell r="A1105">
            <v>1101</v>
          </cell>
        </row>
        <row r="1106">
          <cell r="A1106">
            <v>1102</v>
          </cell>
        </row>
        <row r="1107">
          <cell r="A1107">
            <v>1103</v>
          </cell>
        </row>
        <row r="1108">
          <cell r="A1108">
            <v>1104</v>
          </cell>
        </row>
        <row r="1109">
          <cell r="A1109">
            <v>1105</v>
          </cell>
        </row>
        <row r="1110">
          <cell r="A1110">
            <v>1106</v>
          </cell>
        </row>
        <row r="1111">
          <cell r="A1111">
            <v>1107</v>
          </cell>
        </row>
        <row r="1112">
          <cell r="A1112">
            <v>1108</v>
          </cell>
        </row>
        <row r="1113">
          <cell r="A1113">
            <v>1109</v>
          </cell>
        </row>
        <row r="1114">
          <cell r="A1114">
            <v>1110</v>
          </cell>
        </row>
        <row r="1115">
          <cell r="A1115">
            <v>1111</v>
          </cell>
        </row>
        <row r="1116">
          <cell r="A1116">
            <v>1112</v>
          </cell>
        </row>
        <row r="1117">
          <cell r="A1117">
            <v>1113</v>
          </cell>
        </row>
        <row r="1118">
          <cell r="A1118">
            <v>1114</v>
          </cell>
        </row>
        <row r="1119">
          <cell r="A1119">
            <v>1115</v>
          </cell>
        </row>
        <row r="1120">
          <cell r="A1120">
            <v>1116</v>
          </cell>
        </row>
        <row r="1121">
          <cell r="A1121">
            <v>1117</v>
          </cell>
        </row>
        <row r="1122">
          <cell r="A1122">
            <v>1118</v>
          </cell>
        </row>
        <row r="1123">
          <cell r="A1123">
            <v>1119</v>
          </cell>
        </row>
        <row r="1124">
          <cell r="A1124">
            <v>1120</v>
          </cell>
        </row>
        <row r="1125">
          <cell r="A1125">
            <v>1121</v>
          </cell>
        </row>
        <row r="1126">
          <cell r="A1126">
            <v>1122</v>
          </cell>
        </row>
        <row r="1127">
          <cell r="A1127">
            <v>1123</v>
          </cell>
        </row>
        <row r="1128">
          <cell r="A1128">
            <v>1124</v>
          </cell>
        </row>
        <row r="1129">
          <cell r="A1129">
            <v>1125</v>
          </cell>
        </row>
        <row r="1130">
          <cell r="A1130">
            <v>1126</v>
          </cell>
        </row>
        <row r="1131">
          <cell r="A1131">
            <v>1127</v>
          </cell>
        </row>
        <row r="1132">
          <cell r="A1132">
            <v>1128</v>
          </cell>
        </row>
        <row r="1133">
          <cell r="A1133">
            <v>1129</v>
          </cell>
        </row>
        <row r="1134">
          <cell r="A1134">
            <v>1130</v>
          </cell>
        </row>
        <row r="1135">
          <cell r="A1135">
            <v>1131</v>
          </cell>
        </row>
        <row r="1136">
          <cell r="A1136">
            <v>1132</v>
          </cell>
        </row>
        <row r="1137">
          <cell r="A1137">
            <v>1133</v>
          </cell>
        </row>
        <row r="1138">
          <cell r="A1138">
            <v>1134</v>
          </cell>
        </row>
        <row r="1139">
          <cell r="A1139">
            <v>1135</v>
          </cell>
        </row>
        <row r="1140">
          <cell r="A1140">
            <v>1136</v>
          </cell>
        </row>
        <row r="1141">
          <cell r="A1141">
            <v>1137</v>
          </cell>
        </row>
        <row r="1142">
          <cell r="A1142">
            <v>1138</v>
          </cell>
        </row>
        <row r="1143">
          <cell r="A1143">
            <v>1139</v>
          </cell>
        </row>
        <row r="1144">
          <cell r="A1144">
            <v>1140</v>
          </cell>
        </row>
        <row r="1145">
          <cell r="A1145">
            <v>1141</v>
          </cell>
        </row>
        <row r="1146">
          <cell r="A1146">
            <v>1142</v>
          </cell>
        </row>
        <row r="1147">
          <cell r="A1147">
            <v>1143</v>
          </cell>
        </row>
        <row r="1148">
          <cell r="A1148">
            <v>1144</v>
          </cell>
        </row>
        <row r="1149">
          <cell r="A1149">
            <v>1145</v>
          </cell>
        </row>
        <row r="1150">
          <cell r="A1150">
            <v>1146</v>
          </cell>
        </row>
        <row r="1151">
          <cell r="A1151">
            <v>1147</v>
          </cell>
        </row>
        <row r="1152">
          <cell r="A1152">
            <v>1148</v>
          </cell>
        </row>
        <row r="1153">
          <cell r="A1153">
            <v>1149</v>
          </cell>
        </row>
        <row r="1154">
          <cell r="A1154">
            <v>1150</v>
          </cell>
        </row>
        <row r="1155">
          <cell r="A1155">
            <v>1151</v>
          </cell>
        </row>
        <row r="1156">
          <cell r="A1156">
            <v>1152</v>
          </cell>
        </row>
        <row r="1157">
          <cell r="A1157">
            <v>1153</v>
          </cell>
        </row>
        <row r="1158">
          <cell r="A1158">
            <v>1154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TOP Z (2)"/>
      <sheetName val="Header"/>
      <sheetName val="Menu"/>
      <sheetName val="Parts"/>
      <sheetName val="PGPGDIS-Zones"/>
      <sheetName val="PGPDG"/>
      <sheetName val="Hydrostatic Calculation "/>
      <sheetName val="Pinning_Table "/>
      <sheetName val="JSA-SSPlug Offshore"/>
      <sheetName val="JSA-GPI OFFSHORE"/>
      <sheetName val="Run Perm pkr on DP"/>
      <sheetName val="Tally"/>
      <sheetName val="TOP Z"/>
      <sheetName val="BTM Washpipe"/>
      <sheetName val="BACK LOAD LIST"/>
      <sheetName val="Tool History"/>
      <sheetName val="Job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A4">
            <v>1</v>
          </cell>
          <cell r="C4">
            <v>9</v>
          </cell>
          <cell r="E4">
            <v>1</v>
          </cell>
          <cell r="G4">
            <v>7</v>
          </cell>
          <cell r="I4">
            <v>1</v>
          </cell>
          <cell r="K4">
            <v>92.5</v>
          </cell>
        </row>
        <row r="5">
          <cell r="A5">
            <v>2</v>
          </cell>
          <cell r="C5">
            <v>9.1</v>
          </cell>
          <cell r="E5">
            <v>2</v>
          </cell>
          <cell r="G5">
            <v>7.2</v>
          </cell>
          <cell r="I5">
            <v>2</v>
          </cell>
          <cell r="K5">
            <v>92.5</v>
          </cell>
        </row>
        <row r="6">
          <cell r="A6">
            <v>3</v>
          </cell>
          <cell r="C6">
            <v>9.1999999999999993</v>
          </cell>
          <cell r="E6">
            <v>3</v>
          </cell>
          <cell r="G6">
            <v>7.5</v>
          </cell>
          <cell r="I6">
            <v>3</v>
          </cell>
          <cell r="K6">
            <v>92.5</v>
          </cell>
        </row>
        <row r="7">
          <cell r="A7">
            <v>3</v>
          </cell>
          <cell r="C7">
            <v>9.3000000000000007</v>
          </cell>
          <cell r="E7">
            <v>4</v>
          </cell>
          <cell r="G7">
            <v>7.1</v>
          </cell>
          <cell r="I7">
            <v>4</v>
          </cell>
          <cell r="K7">
            <v>92.5</v>
          </cell>
        </row>
        <row r="8">
          <cell r="A8">
            <v>4</v>
          </cell>
          <cell r="C8">
            <v>9.4</v>
          </cell>
          <cell r="E8">
            <v>5</v>
          </cell>
          <cell r="G8">
            <v>7.3</v>
          </cell>
          <cell r="I8">
            <v>5</v>
          </cell>
          <cell r="K8">
            <v>92.5</v>
          </cell>
        </row>
        <row r="9">
          <cell r="A9">
            <v>5</v>
          </cell>
          <cell r="C9">
            <v>9.5</v>
          </cell>
          <cell r="E9">
            <v>6</v>
          </cell>
          <cell r="G9">
            <v>7.4</v>
          </cell>
          <cell r="I9">
            <v>6</v>
          </cell>
          <cell r="K9">
            <v>92.5</v>
          </cell>
        </row>
        <row r="10">
          <cell r="A10">
            <v>6</v>
          </cell>
          <cell r="C10">
            <v>3.3</v>
          </cell>
          <cell r="E10">
            <v>7</v>
          </cell>
          <cell r="G10">
            <v>7.5</v>
          </cell>
          <cell r="I10">
            <v>7</v>
          </cell>
          <cell r="K10">
            <v>92.5</v>
          </cell>
        </row>
        <row r="11">
          <cell r="A11">
            <v>7</v>
          </cell>
          <cell r="C11">
            <v>3.4</v>
          </cell>
          <cell r="E11">
            <v>8</v>
          </cell>
          <cell r="G11">
            <v>0</v>
          </cell>
          <cell r="I11">
            <v>8</v>
          </cell>
          <cell r="K11">
            <v>92.5</v>
          </cell>
        </row>
        <row r="12">
          <cell r="A12">
            <v>8</v>
          </cell>
          <cell r="C12">
            <v>3.5</v>
          </cell>
          <cell r="E12">
            <v>9</v>
          </cell>
          <cell r="I12">
            <v>9</v>
          </cell>
          <cell r="K12">
            <v>92.5</v>
          </cell>
        </row>
        <row r="13">
          <cell r="A13">
            <v>9</v>
          </cell>
          <cell r="E13">
            <v>10</v>
          </cell>
          <cell r="G13">
            <v>2.125</v>
          </cell>
          <cell r="I13">
            <v>10</v>
          </cell>
          <cell r="K13">
            <v>92.5</v>
          </cell>
        </row>
        <row r="14">
          <cell r="A14">
            <v>10</v>
          </cell>
          <cell r="E14">
            <v>11</v>
          </cell>
          <cell r="G14">
            <v>2.2000000000000002</v>
          </cell>
          <cell r="I14">
            <v>11</v>
          </cell>
          <cell r="K14">
            <v>92.5</v>
          </cell>
        </row>
        <row r="15">
          <cell r="A15">
            <v>11</v>
          </cell>
          <cell r="E15">
            <v>12</v>
          </cell>
          <cell r="I15">
            <v>12</v>
          </cell>
          <cell r="K15">
            <v>92.5</v>
          </cell>
        </row>
        <row r="16">
          <cell r="A16">
            <v>12</v>
          </cell>
          <cell r="E16">
            <v>13</v>
          </cell>
          <cell r="I16">
            <v>13</v>
          </cell>
          <cell r="K16">
            <v>92.5</v>
          </cell>
        </row>
        <row r="17">
          <cell r="A17">
            <v>13</v>
          </cell>
          <cell r="E17">
            <v>14</v>
          </cell>
          <cell r="I17">
            <v>14</v>
          </cell>
          <cell r="K17">
            <v>92.5</v>
          </cell>
        </row>
        <row r="18">
          <cell r="A18">
            <v>14</v>
          </cell>
          <cell r="E18">
            <v>15</v>
          </cell>
          <cell r="I18">
            <v>15</v>
          </cell>
          <cell r="K18">
            <v>92.5</v>
          </cell>
        </row>
        <row r="19">
          <cell r="A19">
            <v>15</v>
          </cell>
          <cell r="E19">
            <v>16</v>
          </cell>
          <cell r="I19">
            <v>16</v>
          </cell>
          <cell r="K19">
            <v>92.5</v>
          </cell>
        </row>
        <row r="20">
          <cell r="A20">
            <v>16</v>
          </cell>
          <cell r="E20">
            <v>17</v>
          </cell>
          <cell r="I20">
            <v>17</v>
          </cell>
          <cell r="K20">
            <v>92.5</v>
          </cell>
        </row>
        <row r="21">
          <cell r="A21">
            <v>17</v>
          </cell>
          <cell r="E21">
            <v>18</v>
          </cell>
          <cell r="I21">
            <v>18</v>
          </cell>
          <cell r="K21">
            <v>92.5</v>
          </cell>
        </row>
        <row r="22">
          <cell r="A22">
            <v>18</v>
          </cell>
          <cell r="E22">
            <v>19</v>
          </cell>
          <cell r="I22">
            <v>19</v>
          </cell>
          <cell r="K22">
            <v>92.5</v>
          </cell>
        </row>
        <row r="23">
          <cell r="A23">
            <v>19</v>
          </cell>
          <cell r="E23">
            <v>20</v>
          </cell>
          <cell r="I23">
            <v>20</v>
          </cell>
          <cell r="K23">
            <v>92.5</v>
          </cell>
        </row>
        <row r="24">
          <cell r="A24">
            <v>20</v>
          </cell>
          <cell r="E24">
            <v>21</v>
          </cell>
          <cell r="I24">
            <v>21</v>
          </cell>
          <cell r="K24">
            <v>92.5</v>
          </cell>
        </row>
        <row r="25">
          <cell r="A25">
            <v>21</v>
          </cell>
          <cell r="E25">
            <v>22</v>
          </cell>
          <cell r="I25">
            <v>22</v>
          </cell>
          <cell r="K25">
            <v>92.5</v>
          </cell>
        </row>
        <row r="26">
          <cell r="A26">
            <v>22</v>
          </cell>
          <cell r="E26">
            <v>23</v>
          </cell>
          <cell r="I26">
            <v>23</v>
          </cell>
          <cell r="K26">
            <v>92.5</v>
          </cell>
        </row>
        <row r="27">
          <cell r="A27">
            <v>23</v>
          </cell>
          <cell r="E27">
            <v>24</v>
          </cell>
          <cell r="I27">
            <v>24</v>
          </cell>
          <cell r="K27">
            <v>92.5</v>
          </cell>
        </row>
        <row r="28">
          <cell r="A28">
            <v>24</v>
          </cell>
          <cell r="E28">
            <v>25</v>
          </cell>
          <cell r="I28">
            <v>25</v>
          </cell>
          <cell r="K28">
            <v>92.5</v>
          </cell>
        </row>
        <row r="29">
          <cell r="A29">
            <v>25</v>
          </cell>
          <cell r="E29">
            <v>26</v>
          </cell>
          <cell r="I29">
            <v>26</v>
          </cell>
          <cell r="K29">
            <v>92.5</v>
          </cell>
        </row>
        <row r="30">
          <cell r="A30">
            <v>26</v>
          </cell>
          <cell r="E30">
            <v>27</v>
          </cell>
          <cell r="I30">
            <v>27</v>
          </cell>
          <cell r="K30">
            <v>92.5</v>
          </cell>
        </row>
        <row r="31">
          <cell r="A31">
            <v>27</v>
          </cell>
          <cell r="E31">
            <v>28</v>
          </cell>
          <cell r="I31">
            <v>28</v>
          </cell>
          <cell r="K31">
            <v>92.5</v>
          </cell>
        </row>
        <row r="32">
          <cell r="A32">
            <v>28</v>
          </cell>
          <cell r="E32">
            <v>29</v>
          </cell>
          <cell r="I32">
            <v>29</v>
          </cell>
          <cell r="K32">
            <v>92.5</v>
          </cell>
        </row>
        <row r="33">
          <cell r="A33">
            <v>29</v>
          </cell>
          <cell r="E33">
            <v>30</v>
          </cell>
          <cell r="I33">
            <v>30</v>
          </cell>
          <cell r="K33">
            <v>92.5</v>
          </cell>
        </row>
        <row r="34">
          <cell r="A34">
            <v>30</v>
          </cell>
          <cell r="E34">
            <v>31</v>
          </cell>
          <cell r="I34">
            <v>31</v>
          </cell>
          <cell r="K34">
            <v>92.5</v>
          </cell>
        </row>
        <row r="35">
          <cell r="A35">
            <v>31</v>
          </cell>
          <cell r="E35">
            <v>32</v>
          </cell>
          <cell r="I35">
            <v>32</v>
          </cell>
          <cell r="K35">
            <v>92.5</v>
          </cell>
        </row>
        <row r="36">
          <cell r="A36">
            <v>32</v>
          </cell>
          <cell r="E36">
            <v>33</v>
          </cell>
          <cell r="I36">
            <v>33</v>
          </cell>
          <cell r="K36">
            <v>92.5</v>
          </cell>
        </row>
        <row r="37">
          <cell r="A37">
            <v>33</v>
          </cell>
          <cell r="E37">
            <v>34</v>
          </cell>
          <cell r="I37">
            <v>34</v>
          </cell>
          <cell r="K37">
            <v>92.5</v>
          </cell>
        </row>
        <row r="38">
          <cell r="A38">
            <v>34</v>
          </cell>
          <cell r="E38">
            <v>35</v>
          </cell>
          <cell r="I38">
            <v>35</v>
          </cell>
          <cell r="K38">
            <v>92.5</v>
          </cell>
        </row>
        <row r="39">
          <cell r="A39">
            <v>35</v>
          </cell>
          <cell r="E39">
            <v>36</v>
          </cell>
          <cell r="I39">
            <v>36</v>
          </cell>
          <cell r="K39">
            <v>92.5</v>
          </cell>
        </row>
        <row r="40">
          <cell r="A40">
            <v>36</v>
          </cell>
          <cell r="E40">
            <v>37</v>
          </cell>
          <cell r="I40">
            <v>37</v>
          </cell>
          <cell r="K40">
            <v>92.5</v>
          </cell>
        </row>
        <row r="41">
          <cell r="A41">
            <v>37</v>
          </cell>
          <cell r="E41">
            <v>38</v>
          </cell>
          <cell r="I41">
            <v>38</v>
          </cell>
          <cell r="K41">
            <v>92.5</v>
          </cell>
        </row>
        <row r="42">
          <cell r="A42">
            <v>38</v>
          </cell>
          <cell r="E42">
            <v>39</v>
          </cell>
          <cell r="I42">
            <v>39</v>
          </cell>
          <cell r="K42">
            <v>92.5</v>
          </cell>
        </row>
        <row r="43">
          <cell r="A43">
            <v>39</v>
          </cell>
          <cell r="E43">
            <v>40</v>
          </cell>
          <cell r="I43">
            <v>40</v>
          </cell>
          <cell r="K43">
            <v>92.5</v>
          </cell>
        </row>
        <row r="44">
          <cell r="A44">
            <v>40</v>
          </cell>
          <cell r="E44">
            <v>41</v>
          </cell>
          <cell r="I44">
            <v>41</v>
          </cell>
          <cell r="K44">
            <v>92.5</v>
          </cell>
        </row>
        <row r="45">
          <cell r="A45">
            <v>41</v>
          </cell>
          <cell r="E45">
            <v>42</v>
          </cell>
          <cell r="I45">
            <v>42</v>
          </cell>
          <cell r="K45">
            <v>92.5</v>
          </cell>
        </row>
        <row r="46">
          <cell r="A46">
            <v>42</v>
          </cell>
          <cell r="E46">
            <v>43</v>
          </cell>
          <cell r="I46">
            <v>43</v>
          </cell>
          <cell r="K46">
            <v>92.5</v>
          </cell>
        </row>
        <row r="47">
          <cell r="A47">
            <v>43</v>
          </cell>
          <cell r="E47">
            <v>44</v>
          </cell>
          <cell r="I47">
            <v>44</v>
          </cell>
          <cell r="K47">
            <v>92.5</v>
          </cell>
        </row>
        <row r="48">
          <cell r="A48">
            <v>44</v>
          </cell>
          <cell r="E48">
            <v>45</v>
          </cell>
          <cell r="I48">
            <v>45</v>
          </cell>
          <cell r="K48">
            <v>92.5</v>
          </cell>
        </row>
        <row r="49">
          <cell r="A49">
            <v>45</v>
          </cell>
          <cell r="E49">
            <v>46</v>
          </cell>
          <cell r="I49">
            <v>46</v>
          </cell>
          <cell r="K49">
            <v>92.5</v>
          </cell>
        </row>
        <row r="50">
          <cell r="A50">
            <v>46</v>
          </cell>
          <cell r="E50">
            <v>47</v>
          </cell>
          <cell r="I50">
            <v>47</v>
          </cell>
          <cell r="K50">
            <v>92.5</v>
          </cell>
        </row>
        <row r="51">
          <cell r="A51">
            <v>47</v>
          </cell>
          <cell r="E51">
            <v>48</v>
          </cell>
          <cell r="I51">
            <v>48</v>
          </cell>
          <cell r="K51">
            <v>92.5</v>
          </cell>
        </row>
        <row r="52">
          <cell r="A52">
            <v>48</v>
          </cell>
          <cell r="E52">
            <v>49</v>
          </cell>
          <cell r="I52">
            <v>49</v>
          </cell>
          <cell r="K52">
            <v>92.5</v>
          </cell>
        </row>
        <row r="53">
          <cell r="A53">
            <v>49</v>
          </cell>
          <cell r="E53">
            <v>50</v>
          </cell>
          <cell r="I53">
            <v>50</v>
          </cell>
          <cell r="K53">
            <v>92.5</v>
          </cell>
        </row>
        <row r="54">
          <cell r="A54">
            <v>50</v>
          </cell>
          <cell r="E54">
            <v>51</v>
          </cell>
          <cell r="I54">
            <v>51</v>
          </cell>
          <cell r="K54">
            <v>92.5</v>
          </cell>
        </row>
        <row r="55">
          <cell r="A55">
            <v>51</v>
          </cell>
          <cell r="E55">
            <v>52</v>
          </cell>
          <cell r="I55">
            <v>52</v>
          </cell>
          <cell r="K55">
            <v>92.5</v>
          </cell>
        </row>
        <row r="56">
          <cell r="A56">
            <v>52</v>
          </cell>
          <cell r="E56">
            <v>53</v>
          </cell>
          <cell r="I56">
            <v>53</v>
          </cell>
          <cell r="K56">
            <v>92.5</v>
          </cell>
        </row>
        <row r="57">
          <cell r="A57">
            <v>53</v>
          </cell>
          <cell r="E57">
            <v>54</v>
          </cell>
          <cell r="I57">
            <v>54</v>
          </cell>
          <cell r="K57">
            <v>92.5</v>
          </cell>
        </row>
        <row r="58">
          <cell r="A58">
            <v>54</v>
          </cell>
          <cell r="E58">
            <v>55</v>
          </cell>
          <cell r="I58">
            <v>55</v>
          </cell>
          <cell r="K58">
            <v>92.5</v>
          </cell>
        </row>
        <row r="59">
          <cell r="A59">
            <v>55</v>
          </cell>
          <cell r="E59">
            <v>56</v>
          </cell>
          <cell r="I59">
            <v>56</v>
          </cell>
          <cell r="K59">
            <v>92.5</v>
          </cell>
        </row>
        <row r="60">
          <cell r="A60">
            <v>56</v>
          </cell>
          <cell r="E60">
            <v>57</v>
          </cell>
          <cell r="I60">
            <v>57</v>
          </cell>
          <cell r="K60">
            <v>92.5</v>
          </cell>
        </row>
        <row r="61">
          <cell r="A61">
            <v>57</v>
          </cell>
          <cell r="E61">
            <v>58</v>
          </cell>
          <cell r="I61">
            <v>58</v>
          </cell>
          <cell r="K61">
            <v>92.5</v>
          </cell>
        </row>
        <row r="62">
          <cell r="A62">
            <v>58</v>
          </cell>
          <cell r="E62">
            <v>59</v>
          </cell>
          <cell r="I62">
            <v>59</v>
          </cell>
          <cell r="K62">
            <v>92.5</v>
          </cell>
        </row>
        <row r="63">
          <cell r="A63">
            <v>59</v>
          </cell>
          <cell r="E63">
            <v>60</v>
          </cell>
          <cell r="I63">
            <v>60</v>
          </cell>
          <cell r="K63">
            <v>92.5</v>
          </cell>
        </row>
        <row r="64">
          <cell r="A64">
            <v>60</v>
          </cell>
          <cell r="E64">
            <v>61</v>
          </cell>
          <cell r="I64">
            <v>61</v>
          </cell>
          <cell r="K64">
            <v>92.5</v>
          </cell>
        </row>
        <row r="65">
          <cell r="A65">
            <v>61</v>
          </cell>
          <cell r="E65">
            <v>62</v>
          </cell>
          <cell r="I65">
            <v>62</v>
          </cell>
          <cell r="K65">
            <v>92.5</v>
          </cell>
        </row>
        <row r="66">
          <cell r="A66">
            <v>62</v>
          </cell>
          <cell r="E66">
            <v>63</v>
          </cell>
          <cell r="I66">
            <v>63</v>
          </cell>
          <cell r="K66">
            <v>92.5</v>
          </cell>
        </row>
        <row r="67">
          <cell r="A67">
            <v>63</v>
          </cell>
          <cell r="E67">
            <v>64</v>
          </cell>
          <cell r="I67">
            <v>64</v>
          </cell>
          <cell r="K67">
            <v>92.5</v>
          </cell>
        </row>
        <row r="68">
          <cell r="A68">
            <v>64</v>
          </cell>
          <cell r="E68">
            <v>65</v>
          </cell>
          <cell r="I68">
            <v>65</v>
          </cell>
          <cell r="K68">
            <v>92.5</v>
          </cell>
        </row>
        <row r="69">
          <cell r="A69">
            <v>65</v>
          </cell>
          <cell r="E69">
            <v>66</v>
          </cell>
          <cell r="I69">
            <v>66</v>
          </cell>
          <cell r="K69">
            <v>92.5</v>
          </cell>
        </row>
        <row r="70">
          <cell r="A70">
            <v>66</v>
          </cell>
          <cell r="E70">
            <v>67</v>
          </cell>
          <cell r="I70">
            <v>67</v>
          </cell>
          <cell r="K70">
            <v>92.5</v>
          </cell>
        </row>
        <row r="71">
          <cell r="A71">
            <v>67</v>
          </cell>
          <cell r="E71">
            <v>68</v>
          </cell>
          <cell r="I71">
            <v>68</v>
          </cell>
          <cell r="K71">
            <v>92.5</v>
          </cell>
        </row>
        <row r="72">
          <cell r="A72">
            <v>68</v>
          </cell>
          <cell r="E72">
            <v>69</v>
          </cell>
          <cell r="I72">
            <v>69</v>
          </cell>
          <cell r="K72">
            <v>92.5</v>
          </cell>
        </row>
        <row r="73">
          <cell r="A73">
            <v>69</v>
          </cell>
          <cell r="E73">
            <v>70</v>
          </cell>
          <cell r="I73">
            <v>70</v>
          </cell>
          <cell r="K73">
            <v>92.5</v>
          </cell>
        </row>
        <row r="74">
          <cell r="A74">
            <v>70</v>
          </cell>
          <cell r="E74">
            <v>71</v>
          </cell>
          <cell r="I74">
            <v>71</v>
          </cell>
          <cell r="K74">
            <v>92.5</v>
          </cell>
        </row>
        <row r="75">
          <cell r="A75">
            <v>71</v>
          </cell>
          <cell r="E75">
            <v>72</v>
          </cell>
          <cell r="I75">
            <v>72</v>
          </cell>
          <cell r="K75">
            <v>92.5</v>
          </cell>
        </row>
        <row r="76">
          <cell r="A76">
            <v>72</v>
          </cell>
          <cell r="E76">
            <v>73</v>
          </cell>
          <cell r="I76">
            <v>73</v>
          </cell>
          <cell r="K76">
            <v>92.5</v>
          </cell>
        </row>
        <row r="77">
          <cell r="A77">
            <v>73</v>
          </cell>
          <cell r="E77">
            <v>74</v>
          </cell>
          <cell r="I77">
            <v>74</v>
          </cell>
          <cell r="K77">
            <v>92.5</v>
          </cell>
        </row>
        <row r="78">
          <cell r="A78">
            <v>74</v>
          </cell>
          <cell r="E78">
            <v>75</v>
          </cell>
          <cell r="I78">
            <v>75</v>
          </cell>
          <cell r="K78">
            <v>92.5</v>
          </cell>
        </row>
        <row r="79">
          <cell r="A79">
            <v>75</v>
          </cell>
          <cell r="E79">
            <v>76</v>
          </cell>
          <cell r="I79">
            <v>76</v>
          </cell>
          <cell r="K79">
            <v>92.5</v>
          </cell>
        </row>
        <row r="80">
          <cell r="A80">
            <v>76</v>
          </cell>
          <cell r="E80">
            <v>77</v>
          </cell>
          <cell r="I80">
            <v>77</v>
          </cell>
          <cell r="K80">
            <v>92.5</v>
          </cell>
        </row>
        <row r="81">
          <cell r="A81">
            <v>77</v>
          </cell>
          <cell r="E81">
            <v>78</v>
          </cell>
          <cell r="I81">
            <v>78</v>
          </cell>
          <cell r="K81">
            <v>92.5</v>
          </cell>
        </row>
        <row r="82">
          <cell r="A82">
            <v>78</v>
          </cell>
          <cell r="E82">
            <v>79</v>
          </cell>
          <cell r="I82">
            <v>79</v>
          </cell>
          <cell r="K82">
            <v>92.5</v>
          </cell>
        </row>
        <row r="83">
          <cell r="A83">
            <v>79</v>
          </cell>
          <cell r="E83">
            <v>80</v>
          </cell>
          <cell r="I83">
            <v>80</v>
          </cell>
          <cell r="K83">
            <v>92.5</v>
          </cell>
        </row>
        <row r="84">
          <cell r="A84">
            <v>80</v>
          </cell>
          <cell r="E84">
            <v>81</v>
          </cell>
          <cell r="I84">
            <v>81</v>
          </cell>
          <cell r="K84">
            <v>92.5</v>
          </cell>
        </row>
        <row r="85">
          <cell r="A85">
            <v>81</v>
          </cell>
          <cell r="E85">
            <v>82</v>
          </cell>
          <cell r="I85">
            <v>82</v>
          </cell>
          <cell r="K85">
            <v>92.5</v>
          </cell>
        </row>
        <row r="86">
          <cell r="A86">
            <v>82</v>
          </cell>
          <cell r="E86">
            <v>83</v>
          </cell>
          <cell r="I86">
            <v>83</v>
          </cell>
          <cell r="K86">
            <v>92.5</v>
          </cell>
        </row>
        <row r="87">
          <cell r="A87">
            <v>83</v>
          </cell>
          <cell r="E87">
            <v>84</v>
          </cell>
          <cell r="I87">
            <v>84</v>
          </cell>
          <cell r="K87">
            <v>92.5</v>
          </cell>
        </row>
        <row r="88">
          <cell r="A88">
            <v>84</v>
          </cell>
          <cell r="E88">
            <v>85</v>
          </cell>
          <cell r="I88">
            <v>85</v>
          </cell>
          <cell r="K88">
            <v>92.5</v>
          </cell>
        </row>
        <row r="89">
          <cell r="A89">
            <v>85</v>
          </cell>
          <cell r="E89">
            <v>86</v>
          </cell>
          <cell r="I89">
            <v>86</v>
          </cell>
          <cell r="K89">
            <v>92.5</v>
          </cell>
        </row>
        <row r="90">
          <cell r="A90">
            <v>86</v>
          </cell>
          <cell r="E90">
            <v>87</v>
          </cell>
          <cell r="I90">
            <v>87</v>
          </cell>
          <cell r="K90">
            <v>92.5</v>
          </cell>
        </row>
        <row r="91">
          <cell r="A91">
            <v>87</v>
          </cell>
          <cell r="E91">
            <v>88</v>
          </cell>
          <cell r="I91">
            <v>88</v>
          </cell>
          <cell r="K91">
            <v>92.5</v>
          </cell>
        </row>
        <row r="92">
          <cell r="A92">
            <v>88</v>
          </cell>
          <cell r="E92">
            <v>89</v>
          </cell>
          <cell r="I92">
            <v>89</v>
          </cell>
          <cell r="K92">
            <v>92.5</v>
          </cell>
        </row>
        <row r="93">
          <cell r="A93">
            <v>89</v>
          </cell>
          <cell r="E93">
            <v>90</v>
          </cell>
          <cell r="I93">
            <v>90</v>
          </cell>
          <cell r="K93">
            <v>92.5</v>
          </cell>
        </row>
        <row r="94">
          <cell r="A94">
            <v>90</v>
          </cell>
          <cell r="E94">
            <v>91</v>
          </cell>
          <cell r="I94">
            <v>91</v>
          </cell>
          <cell r="K94">
            <v>92.5</v>
          </cell>
        </row>
        <row r="95">
          <cell r="A95">
            <v>91</v>
          </cell>
          <cell r="E95">
            <v>92</v>
          </cell>
          <cell r="I95">
            <v>92</v>
          </cell>
          <cell r="K95">
            <v>92.5</v>
          </cell>
        </row>
        <row r="96">
          <cell r="A96">
            <v>92</v>
          </cell>
          <cell r="E96">
            <v>93</v>
          </cell>
          <cell r="I96">
            <v>93</v>
          </cell>
          <cell r="K96">
            <v>92.5</v>
          </cell>
        </row>
        <row r="97">
          <cell r="A97">
            <v>93</v>
          </cell>
          <cell r="E97">
            <v>94</v>
          </cell>
          <cell r="I97">
            <v>94</v>
          </cell>
          <cell r="K97">
            <v>92.5</v>
          </cell>
        </row>
        <row r="98">
          <cell r="A98">
            <v>94</v>
          </cell>
          <cell r="E98">
            <v>95</v>
          </cell>
          <cell r="I98">
            <v>95</v>
          </cell>
          <cell r="K98">
            <v>92.5</v>
          </cell>
        </row>
        <row r="99">
          <cell r="A99">
            <v>95</v>
          </cell>
          <cell r="E99">
            <v>96</v>
          </cell>
          <cell r="I99">
            <v>96</v>
          </cell>
          <cell r="K99">
            <v>92.5</v>
          </cell>
        </row>
        <row r="100">
          <cell r="A100">
            <v>96</v>
          </cell>
          <cell r="E100">
            <v>97</v>
          </cell>
          <cell r="I100">
            <v>97</v>
          </cell>
          <cell r="K100">
            <v>92.5</v>
          </cell>
        </row>
        <row r="101">
          <cell r="A101">
            <v>97</v>
          </cell>
          <cell r="E101">
            <v>98</v>
          </cell>
          <cell r="I101">
            <v>98</v>
          </cell>
          <cell r="K101">
            <v>92.5</v>
          </cell>
        </row>
        <row r="102">
          <cell r="A102">
            <v>98</v>
          </cell>
          <cell r="E102">
            <v>99</v>
          </cell>
          <cell r="I102">
            <v>99</v>
          </cell>
          <cell r="K102">
            <v>92.5</v>
          </cell>
        </row>
        <row r="103">
          <cell r="A103">
            <v>99</v>
          </cell>
          <cell r="E103">
            <v>100</v>
          </cell>
          <cell r="I103">
            <v>100</v>
          </cell>
          <cell r="K103">
            <v>92.5</v>
          </cell>
        </row>
        <row r="104">
          <cell r="A104">
            <v>100</v>
          </cell>
          <cell r="I104">
            <v>101</v>
          </cell>
          <cell r="K104">
            <v>92.5</v>
          </cell>
        </row>
        <row r="105">
          <cell r="A105">
            <v>101</v>
          </cell>
          <cell r="I105">
            <v>102</v>
          </cell>
          <cell r="K105">
            <v>92.5</v>
          </cell>
        </row>
        <row r="106">
          <cell r="A106">
            <v>102</v>
          </cell>
          <cell r="I106">
            <v>103</v>
          </cell>
          <cell r="K106">
            <v>92.5</v>
          </cell>
        </row>
        <row r="107">
          <cell r="A107">
            <v>103</v>
          </cell>
          <cell r="I107">
            <v>104</v>
          </cell>
          <cell r="K107">
            <v>92.5</v>
          </cell>
        </row>
        <row r="108">
          <cell r="A108">
            <v>104</v>
          </cell>
          <cell r="I108">
            <v>105</v>
          </cell>
          <cell r="K108">
            <v>92.5</v>
          </cell>
        </row>
        <row r="109">
          <cell r="A109">
            <v>105</v>
          </cell>
          <cell r="I109">
            <v>106</v>
          </cell>
          <cell r="K109">
            <v>92.5</v>
          </cell>
        </row>
        <row r="110">
          <cell r="A110">
            <v>106</v>
          </cell>
          <cell r="I110">
            <v>107</v>
          </cell>
          <cell r="K110">
            <v>92.5</v>
          </cell>
        </row>
        <row r="111">
          <cell r="A111">
            <v>107</v>
          </cell>
          <cell r="I111">
            <v>108</v>
          </cell>
          <cell r="K111">
            <v>92.5</v>
          </cell>
        </row>
        <row r="112">
          <cell r="A112">
            <v>108</v>
          </cell>
          <cell r="I112">
            <v>109</v>
          </cell>
          <cell r="K112">
            <v>92.5</v>
          </cell>
        </row>
        <row r="113">
          <cell r="A113">
            <v>109</v>
          </cell>
          <cell r="I113">
            <v>110</v>
          </cell>
          <cell r="K113">
            <v>92.5</v>
          </cell>
        </row>
        <row r="114">
          <cell r="A114">
            <v>110</v>
          </cell>
          <cell r="I114">
            <v>111</v>
          </cell>
          <cell r="K114">
            <v>92.5</v>
          </cell>
        </row>
        <row r="115">
          <cell r="A115">
            <v>111</v>
          </cell>
          <cell r="I115">
            <v>112</v>
          </cell>
          <cell r="K115">
            <v>92.5</v>
          </cell>
        </row>
        <row r="116">
          <cell r="A116">
            <v>112</v>
          </cell>
          <cell r="I116">
            <v>113</v>
          </cell>
          <cell r="K116">
            <v>92.5</v>
          </cell>
        </row>
        <row r="117">
          <cell r="A117">
            <v>113</v>
          </cell>
          <cell r="I117">
            <v>114</v>
          </cell>
          <cell r="K117">
            <v>92.5</v>
          </cell>
        </row>
        <row r="118">
          <cell r="A118">
            <v>114</v>
          </cell>
          <cell r="I118">
            <v>115</v>
          </cell>
          <cell r="K118">
            <v>92.5</v>
          </cell>
        </row>
        <row r="119">
          <cell r="A119">
            <v>115</v>
          </cell>
          <cell r="I119">
            <v>116</v>
          </cell>
          <cell r="K119">
            <v>92.5</v>
          </cell>
        </row>
        <row r="120">
          <cell r="A120">
            <v>116</v>
          </cell>
          <cell r="I120">
            <v>117</v>
          </cell>
          <cell r="K120">
            <v>92.5</v>
          </cell>
        </row>
        <row r="121">
          <cell r="A121">
            <v>117</v>
          </cell>
          <cell r="I121">
            <v>118</v>
          </cell>
          <cell r="K121">
            <v>92.5</v>
          </cell>
        </row>
        <row r="122">
          <cell r="A122">
            <v>118</v>
          </cell>
          <cell r="I122">
            <v>119</v>
          </cell>
          <cell r="K122">
            <v>92.5</v>
          </cell>
        </row>
        <row r="123">
          <cell r="A123">
            <v>119</v>
          </cell>
          <cell r="I123">
            <v>120</v>
          </cell>
          <cell r="K123">
            <v>92.5</v>
          </cell>
        </row>
        <row r="124">
          <cell r="A124">
            <v>120</v>
          </cell>
          <cell r="I124">
            <v>121</v>
          </cell>
          <cell r="K124">
            <v>92.5</v>
          </cell>
        </row>
        <row r="125">
          <cell r="A125">
            <v>121</v>
          </cell>
          <cell r="I125">
            <v>122</v>
          </cell>
          <cell r="K125">
            <v>92.5</v>
          </cell>
        </row>
        <row r="126">
          <cell r="A126">
            <v>122</v>
          </cell>
          <cell r="I126">
            <v>123</v>
          </cell>
          <cell r="K126">
            <v>92.5</v>
          </cell>
        </row>
        <row r="127">
          <cell r="A127">
            <v>123</v>
          </cell>
          <cell r="I127">
            <v>124</v>
          </cell>
          <cell r="K127">
            <v>92.5</v>
          </cell>
        </row>
        <row r="128">
          <cell r="A128">
            <v>124</v>
          </cell>
          <cell r="I128">
            <v>125</v>
          </cell>
          <cell r="K128">
            <v>92.5</v>
          </cell>
        </row>
        <row r="129">
          <cell r="A129">
            <v>125</v>
          </cell>
          <cell r="I129">
            <v>126</v>
          </cell>
          <cell r="K129">
            <v>92.5</v>
          </cell>
        </row>
        <row r="130">
          <cell r="A130">
            <v>126</v>
          </cell>
          <cell r="I130">
            <v>127</v>
          </cell>
          <cell r="K130">
            <v>92.5</v>
          </cell>
        </row>
        <row r="131">
          <cell r="A131">
            <v>127</v>
          </cell>
          <cell r="I131">
            <v>128</v>
          </cell>
          <cell r="K131">
            <v>92.5</v>
          </cell>
        </row>
        <row r="132">
          <cell r="A132">
            <v>128</v>
          </cell>
          <cell r="I132">
            <v>129</v>
          </cell>
          <cell r="K132">
            <v>92.5</v>
          </cell>
        </row>
        <row r="133">
          <cell r="A133">
            <v>129</v>
          </cell>
          <cell r="I133">
            <v>130</v>
          </cell>
          <cell r="K133">
            <v>92.5</v>
          </cell>
        </row>
        <row r="134">
          <cell r="A134">
            <v>130</v>
          </cell>
          <cell r="I134">
            <v>131</v>
          </cell>
          <cell r="K134">
            <v>92.5</v>
          </cell>
        </row>
        <row r="135">
          <cell r="A135">
            <v>131</v>
          </cell>
          <cell r="I135">
            <v>132</v>
          </cell>
          <cell r="K135">
            <v>92.5</v>
          </cell>
        </row>
        <row r="136">
          <cell r="A136">
            <v>132</v>
          </cell>
          <cell r="I136">
            <v>133</v>
          </cell>
          <cell r="K136">
            <v>92.5</v>
          </cell>
        </row>
        <row r="137">
          <cell r="A137">
            <v>133</v>
          </cell>
          <cell r="I137">
            <v>134</v>
          </cell>
          <cell r="K137">
            <v>92.5</v>
          </cell>
        </row>
        <row r="138">
          <cell r="A138">
            <v>134</v>
          </cell>
          <cell r="I138">
            <v>135</v>
          </cell>
          <cell r="K138">
            <v>92.5</v>
          </cell>
        </row>
        <row r="139">
          <cell r="A139">
            <v>135</v>
          </cell>
          <cell r="I139">
            <v>136</v>
          </cell>
          <cell r="K139">
            <v>92.5</v>
          </cell>
        </row>
        <row r="140">
          <cell r="A140">
            <v>136</v>
          </cell>
          <cell r="I140">
            <v>137</v>
          </cell>
          <cell r="K140">
            <v>92.5</v>
          </cell>
        </row>
        <row r="141">
          <cell r="A141">
            <v>137</v>
          </cell>
          <cell r="I141">
            <v>138</v>
          </cell>
          <cell r="K141">
            <v>92.5</v>
          </cell>
        </row>
        <row r="142">
          <cell r="A142">
            <v>138</v>
          </cell>
          <cell r="I142">
            <v>139</v>
          </cell>
          <cell r="K142">
            <v>92.5</v>
          </cell>
        </row>
        <row r="143">
          <cell r="A143">
            <v>139</v>
          </cell>
          <cell r="I143">
            <v>140</v>
          </cell>
          <cell r="K143">
            <v>92.5</v>
          </cell>
        </row>
        <row r="144">
          <cell r="A144">
            <v>140</v>
          </cell>
          <cell r="I144">
            <v>141</v>
          </cell>
          <cell r="K144">
            <v>92.5</v>
          </cell>
        </row>
        <row r="145">
          <cell r="A145">
            <v>141</v>
          </cell>
          <cell r="I145">
            <v>142</v>
          </cell>
          <cell r="K145">
            <v>92.5</v>
          </cell>
        </row>
        <row r="146">
          <cell r="A146">
            <v>142</v>
          </cell>
          <cell r="I146">
            <v>143</v>
          </cell>
          <cell r="K146">
            <v>92.5</v>
          </cell>
        </row>
        <row r="147">
          <cell r="A147">
            <v>143</v>
          </cell>
          <cell r="I147">
            <v>144</v>
          </cell>
          <cell r="K147">
            <v>92.5</v>
          </cell>
        </row>
        <row r="148">
          <cell r="A148">
            <v>144</v>
          </cell>
          <cell r="I148">
            <v>145</v>
          </cell>
          <cell r="K148">
            <v>92.5</v>
          </cell>
        </row>
        <row r="149">
          <cell r="A149">
            <v>145</v>
          </cell>
          <cell r="I149">
            <v>146</v>
          </cell>
          <cell r="K149">
            <v>92.5</v>
          </cell>
        </row>
        <row r="150">
          <cell r="A150">
            <v>146</v>
          </cell>
          <cell r="I150">
            <v>147</v>
          </cell>
          <cell r="K150">
            <v>92.5</v>
          </cell>
        </row>
        <row r="151">
          <cell r="A151">
            <v>147</v>
          </cell>
          <cell r="I151">
            <v>148</v>
          </cell>
          <cell r="K151">
            <v>92.5</v>
          </cell>
        </row>
        <row r="152">
          <cell r="A152">
            <v>148</v>
          </cell>
          <cell r="I152">
            <v>149</v>
          </cell>
          <cell r="K152">
            <v>92.5</v>
          </cell>
        </row>
        <row r="153">
          <cell r="A153">
            <v>149</v>
          </cell>
          <cell r="I153">
            <v>150</v>
          </cell>
          <cell r="K153">
            <v>92.5</v>
          </cell>
        </row>
        <row r="154">
          <cell r="A154">
            <v>150</v>
          </cell>
          <cell r="I154">
            <v>151</v>
          </cell>
          <cell r="K154">
            <v>92.5</v>
          </cell>
        </row>
        <row r="155">
          <cell r="A155">
            <v>151</v>
          </cell>
          <cell r="I155">
            <v>152</v>
          </cell>
          <cell r="K155">
            <v>92.5</v>
          </cell>
        </row>
        <row r="156">
          <cell r="A156">
            <v>152</v>
          </cell>
          <cell r="I156">
            <v>153</v>
          </cell>
          <cell r="K156">
            <v>92.5</v>
          </cell>
        </row>
        <row r="157">
          <cell r="A157">
            <v>153</v>
          </cell>
          <cell r="I157">
            <v>154</v>
          </cell>
          <cell r="K157">
            <v>92.5</v>
          </cell>
        </row>
        <row r="158">
          <cell r="A158">
            <v>154</v>
          </cell>
          <cell r="I158">
            <v>155</v>
          </cell>
          <cell r="K158">
            <v>92.5</v>
          </cell>
        </row>
        <row r="159">
          <cell r="A159">
            <v>155</v>
          </cell>
        </row>
        <row r="160">
          <cell r="A160">
            <v>156</v>
          </cell>
        </row>
        <row r="161">
          <cell r="A161">
            <v>157</v>
          </cell>
        </row>
        <row r="162">
          <cell r="A162">
            <v>158</v>
          </cell>
        </row>
        <row r="163">
          <cell r="A163">
            <v>159</v>
          </cell>
        </row>
        <row r="164">
          <cell r="A164">
            <v>160</v>
          </cell>
        </row>
        <row r="165">
          <cell r="A165">
            <v>161</v>
          </cell>
        </row>
        <row r="166">
          <cell r="A166">
            <v>162</v>
          </cell>
        </row>
        <row r="167">
          <cell r="A167">
            <v>163</v>
          </cell>
        </row>
        <row r="168">
          <cell r="A168">
            <v>164</v>
          </cell>
        </row>
        <row r="169">
          <cell r="A169">
            <v>165</v>
          </cell>
        </row>
        <row r="170">
          <cell r="A170">
            <v>166</v>
          </cell>
        </row>
        <row r="171">
          <cell r="A171">
            <v>167</v>
          </cell>
        </row>
        <row r="172">
          <cell r="A172">
            <v>168</v>
          </cell>
        </row>
        <row r="173">
          <cell r="A173">
            <v>169</v>
          </cell>
        </row>
        <row r="174">
          <cell r="A174">
            <v>170</v>
          </cell>
        </row>
        <row r="175">
          <cell r="A175">
            <v>171</v>
          </cell>
        </row>
        <row r="176">
          <cell r="A176">
            <v>172</v>
          </cell>
        </row>
        <row r="177">
          <cell r="A177">
            <v>173</v>
          </cell>
        </row>
        <row r="178">
          <cell r="A178">
            <v>174</v>
          </cell>
        </row>
        <row r="179">
          <cell r="A179">
            <v>175</v>
          </cell>
        </row>
        <row r="180">
          <cell r="A180">
            <v>176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</row>
        <row r="193">
          <cell r="A193">
            <v>189</v>
          </cell>
        </row>
        <row r="194">
          <cell r="A194">
            <v>190</v>
          </cell>
        </row>
        <row r="195">
          <cell r="A195">
            <v>191</v>
          </cell>
        </row>
        <row r="196">
          <cell r="A196">
            <v>192</v>
          </cell>
        </row>
        <row r="197">
          <cell r="A197">
            <v>193</v>
          </cell>
        </row>
        <row r="198">
          <cell r="A198">
            <v>194</v>
          </cell>
        </row>
        <row r="199">
          <cell r="A199">
            <v>195</v>
          </cell>
        </row>
        <row r="200">
          <cell r="A200">
            <v>196</v>
          </cell>
        </row>
        <row r="201">
          <cell r="A201">
            <v>197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  <row r="205">
          <cell r="A205">
            <v>201</v>
          </cell>
        </row>
        <row r="206">
          <cell r="A206">
            <v>202</v>
          </cell>
        </row>
        <row r="207">
          <cell r="A207">
            <v>203</v>
          </cell>
        </row>
        <row r="208">
          <cell r="A208">
            <v>204</v>
          </cell>
        </row>
        <row r="209">
          <cell r="A209">
            <v>205</v>
          </cell>
        </row>
        <row r="210">
          <cell r="A210">
            <v>206</v>
          </cell>
        </row>
        <row r="211">
          <cell r="A211">
            <v>207</v>
          </cell>
        </row>
        <row r="212">
          <cell r="A212">
            <v>208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</row>
        <row r="217">
          <cell r="A217">
            <v>213</v>
          </cell>
        </row>
        <row r="218">
          <cell r="A218">
            <v>214</v>
          </cell>
        </row>
        <row r="219">
          <cell r="A219">
            <v>215</v>
          </cell>
        </row>
        <row r="220">
          <cell r="A220">
            <v>216</v>
          </cell>
        </row>
        <row r="221">
          <cell r="A221">
            <v>217</v>
          </cell>
        </row>
        <row r="222">
          <cell r="A222">
            <v>218</v>
          </cell>
        </row>
        <row r="223">
          <cell r="A223">
            <v>219</v>
          </cell>
        </row>
        <row r="224">
          <cell r="A224">
            <v>220</v>
          </cell>
        </row>
        <row r="225">
          <cell r="A225">
            <v>221</v>
          </cell>
        </row>
        <row r="226">
          <cell r="A226">
            <v>222</v>
          </cell>
        </row>
        <row r="227">
          <cell r="A227">
            <v>223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</row>
        <row r="235">
          <cell r="A235">
            <v>231</v>
          </cell>
        </row>
        <row r="236">
          <cell r="A236">
            <v>232</v>
          </cell>
        </row>
        <row r="237">
          <cell r="A237">
            <v>233</v>
          </cell>
        </row>
        <row r="238">
          <cell r="A238">
            <v>234</v>
          </cell>
        </row>
        <row r="239">
          <cell r="A239">
            <v>235</v>
          </cell>
        </row>
        <row r="240">
          <cell r="A240">
            <v>236</v>
          </cell>
        </row>
        <row r="241">
          <cell r="A241">
            <v>237</v>
          </cell>
        </row>
        <row r="242">
          <cell r="A242">
            <v>238</v>
          </cell>
        </row>
        <row r="243">
          <cell r="A243">
            <v>239</v>
          </cell>
        </row>
        <row r="244">
          <cell r="A244">
            <v>240</v>
          </cell>
        </row>
        <row r="245">
          <cell r="A245">
            <v>241</v>
          </cell>
        </row>
        <row r="246">
          <cell r="A246">
            <v>242</v>
          </cell>
        </row>
        <row r="247">
          <cell r="A247">
            <v>243</v>
          </cell>
        </row>
        <row r="248">
          <cell r="A248">
            <v>244</v>
          </cell>
        </row>
        <row r="249">
          <cell r="A249">
            <v>245</v>
          </cell>
        </row>
        <row r="250">
          <cell r="A250">
            <v>246</v>
          </cell>
        </row>
        <row r="251">
          <cell r="A251">
            <v>247</v>
          </cell>
        </row>
        <row r="252">
          <cell r="A252">
            <v>248</v>
          </cell>
        </row>
        <row r="253">
          <cell r="A253">
            <v>249</v>
          </cell>
        </row>
        <row r="254">
          <cell r="A254">
            <v>250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</row>
        <row r="262">
          <cell r="A262">
            <v>258</v>
          </cell>
        </row>
        <row r="263">
          <cell r="A263">
            <v>259</v>
          </cell>
        </row>
        <row r="264">
          <cell r="A264">
            <v>260</v>
          </cell>
        </row>
        <row r="265">
          <cell r="A265">
            <v>261</v>
          </cell>
        </row>
        <row r="266">
          <cell r="A266">
            <v>262</v>
          </cell>
        </row>
        <row r="267">
          <cell r="A267">
            <v>263</v>
          </cell>
        </row>
        <row r="268">
          <cell r="A268">
            <v>264</v>
          </cell>
        </row>
        <row r="269">
          <cell r="A269">
            <v>265</v>
          </cell>
        </row>
        <row r="270">
          <cell r="A270">
            <v>266</v>
          </cell>
        </row>
        <row r="271">
          <cell r="A271">
            <v>267</v>
          </cell>
        </row>
        <row r="272">
          <cell r="A272">
            <v>268</v>
          </cell>
        </row>
        <row r="273">
          <cell r="A273">
            <v>269</v>
          </cell>
        </row>
        <row r="274">
          <cell r="A274">
            <v>270</v>
          </cell>
        </row>
        <row r="275">
          <cell r="A275">
            <v>271</v>
          </cell>
        </row>
        <row r="276">
          <cell r="A276">
            <v>272</v>
          </cell>
        </row>
        <row r="277">
          <cell r="A277">
            <v>273</v>
          </cell>
        </row>
        <row r="278">
          <cell r="A278">
            <v>274</v>
          </cell>
        </row>
        <row r="279">
          <cell r="A279">
            <v>275</v>
          </cell>
        </row>
        <row r="280">
          <cell r="A280">
            <v>276</v>
          </cell>
        </row>
        <row r="281">
          <cell r="A281">
            <v>277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</row>
        <row r="289">
          <cell r="A289">
            <v>285</v>
          </cell>
        </row>
        <row r="290">
          <cell r="A290">
            <v>286</v>
          </cell>
        </row>
        <row r="291">
          <cell r="A291">
            <v>287</v>
          </cell>
        </row>
        <row r="292">
          <cell r="A292">
            <v>288</v>
          </cell>
        </row>
        <row r="293">
          <cell r="A293">
            <v>289</v>
          </cell>
        </row>
        <row r="294">
          <cell r="A294">
            <v>290</v>
          </cell>
        </row>
        <row r="295">
          <cell r="A295">
            <v>291</v>
          </cell>
        </row>
        <row r="296">
          <cell r="A296">
            <v>292</v>
          </cell>
        </row>
        <row r="297">
          <cell r="A297">
            <v>293</v>
          </cell>
        </row>
        <row r="298">
          <cell r="A298">
            <v>294</v>
          </cell>
        </row>
        <row r="299">
          <cell r="A299">
            <v>295</v>
          </cell>
        </row>
        <row r="300">
          <cell r="A300">
            <v>296</v>
          </cell>
        </row>
        <row r="301">
          <cell r="A301">
            <v>297</v>
          </cell>
        </row>
        <row r="302">
          <cell r="A302">
            <v>298</v>
          </cell>
        </row>
        <row r="303">
          <cell r="A303">
            <v>299</v>
          </cell>
        </row>
        <row r="304">
          <cell r="A304">
            <v>300</v>
          </cell>
        </row>
        <row r="305">
          <cell r="A305">
            <v>301</v>
          </cell>
        </row>
        <row r="306">
          <cell r="A306">
            <v>302</v>
          </cell>
        </row>
        <row r="307">
          <cell r="A307">
            <v>303</v>
          </cell>
        </row>
        <row r="308">
          <cell r="A308">
            <v>304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320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323</v>
          </cell>
        </row>
        <row r="328">
          <cell r="A328">
            <v>324</v>
          </cell>
        </row>
        <row r="329">
          <cell r="A329">
            <v>325</v>
          </cell>
        </row>
        <row r="330">
          <cell r="A330">
            <v>326</v>
          </cell>
        </row>
        <row r="331">
          <cell r="A331">
            <v>327</v>
          </cell>
        </row>
        <row r="332">
          <cell r="A332">
            <v>328</v>
          </cell>
        </row>
        <row r="333">
          <cell r="A333">
            <v>329</v>
          </cell>
        </row>
        <row r="334">
          <cell r="A334">
            <v>330</v>
          </cell>
        </row>
        <row r="335">
          <cell r="A335">
            <v>331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</row>
        <row r="343">
          <cell r="A343">
            <v>339</v>
          </cell>
        </row>
        <row r="344">
          <cell r="A344">
            <v>340</v>
          </cell>
        </row>
        <row r="345">
          <cell r="A345">
            <v>341</v>
          </cell>
        </row>
        <row r="346">
          <cell r="A346">
            <v>342</v>
          </cell>
        </row>
        <row r="347">
          <cell r="A347">
            <v>343</v>
          </cell>
        </row>
        <row r="348">
          <cell r="A348">
            <v>344</v>
          </cell>
        </row>
        <row r="349">
          <cell r="A349">
            <v>345</v>
          </cell>
        </row>
        <row r="350">
          <cell r="A350">
            <v>346</v>
          </cell>
        </row>
        <row r="351">
          <cell r="A351">
            <v>347</v>
          </cell>
        </row>
        <row r="352">
          <cell r="A352">
            <v>348</v>
          </cell>
        </row>
        <row r="353">
          <cell r="A353">
            <v>349</v>
          </cell>
        </row>
        <row r="354">
          <cell r="A354">
            <v>350</v>
          </cell>
        </row>
        <row r="355">
          <cell r="A355">
            <v>351</v>
          </cell>
        </row>
        <row r="356">
          <cell r="A356">
            <v>352</v>
          </cell>
        </row>
        <row r="357">
          <cell r="A357">
            <v>353</v>
          </cell>
        </row>
        <row r="358">
          <cell r="A358">
            <v>354</v>
          </cell>
        </row>
        <row r="359">
          <cell r="A359">
            <v>355</v>
          </cell>
        </row>
        <row r="360">
          <cell r="A360">
            <v>356</v>
          </cell>
        </row>
        <row r="361">
          <cell r="A361">
            <v>357</v>
          </cell>
        </row>
        <row r="362">
          <cell r="A362">
            <v>358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</row>
        <row r="370">
          <cell r="A370">
            <v>366</v>
          </cell>
        </row>
        <row r="371">
          <cell r="A371">
            <v>367</v>
          </cell>
        </row>
        <row r="372">
          <cell r="A372">
            <v>368</v>
          </cell>
        </row>
        <row r="373">
          <cell r="A373">
            <v>369</v>
          </cell>
        </row>
        <row r="374">
          <cell r="A374">
            <v>370</v>
          </cell>
        </row>
        <row r="375">
          <cell r="A375">
            <v>371</v>
          </cell>
        </row>
        <row r="376">
          <cell r="A376">
            <v>372</v>
          </cell>
        </row>
        <row r="377">
          <cell r="A377">
            <v>373</v>
          </cell>
        </row>
        <row r="378">
          <cell r="A378">
            <v>374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</row>
        <row r="382">
          <cell r="A382">
            <v>378</v>
          </cell>
        </row>
        <row r="383">
          <cell r="A383">
            <v>379</v>
          </cell>
        </row>
        <row r="384">
          <cell r="A384">
            <v>380</v>
          </cell>
        </row>
        <row r="385">
          <cell r="A385">
            <v>381</v>
          </cell>
        </row>
        <row r="386">
          <cell r="A386">
            <v>382</v>
          </cell>
        </row>
        <row r="387">
          <cell r="A387">
            <v>383</v>
          </cell>
        </row>
        <row r="388">
          <cell r="A388">
            <v>384</v>
          </cell>
        </row>
        <row r="389">
          <cell r="A389">
            <v>385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</row>
        <row r="397">
          <cell r="A397">
            <v>393</v>
          </cell>
        </row>
        <row r="398">
          <cell r="A398">
            <v>394</v>
          </cell>
        </row>
        <row r="399">
          <cell r="A399">
            <v>395</v>
          </cell>
        </row>
        <row r="400">
          <cell r="A400">
            <v>396</v>
          </cell>
        </row>
        <row r="401">
          <cell r="A401">
            <v>397</v>
          </cell>
        </row>
        <row r="402">
          <cell r="A402">
            <v>398</v>
          </cell>
        </row>
        <row r="403">
          <cell r="A403">
            <v>399</v>
          </cell>
        </row>
        <row r="404">
          <cell r="A404">
            <v>400</v>
          </cell>
        </row>
        <row r="405">
          <cell r="A405">
            <v>401</v>
          </cell>
        </row>
        <row r="406">
          <cell r="A406">
            <v>402</v>
          </cell>
        </row>
        <row r="407">
          <cell r="A407">
            <v>403</v>
          </cell>
        </row>
        <row r="408">
          <cell r="A408">
            <v>404</v>
          </cell>
        </row>
        <row r="409">
          <cell r="A409">
            <v>405</v>
          </cell>
        </row>
        <row r="410">
          <cell r="A410">
            <v>406</v>
          </cell>
        </row>
        <row r="411">
          <cell r="A411">
            <v>407</v>
          </cell>
        </row>
        <row r="412">
          <cell r="A412">
            <v>408</v>
          </cell>
        </row>
        <row r="413">
          <cell r="A413">
            <v>409</v>
          </cell>
        </row>
        <row r="414">
          <cell r="A414">
            <v>410</v>
          </cell>
        </row>
        <row r="415">
          <cell r="A415">
            <v>411</v>
          </cell>
        </row>
        <row r="416">
          <cell r="A416">
            <v>412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</row>
        <row r="424">
          <cell r="A424">
            <v>420</v>
          </cell>
        </row>
        <row r="425">
          <cell r="A425">
            <v>421</v>
          </cell>
        </row>
        <row r="426">
          <cell r="A426">
            <v>422</v>
          </cell>
        </row>
        <row r="427">
          <cell r="A427">
            <v>423</v>
          </cell>
        </row>
        <row r="428">
          <cell r="A428">
            <v>424</v>
          </cell>
        </row>
        <row r="429">
          <cell r="A429">
            <v>425</v>
          </cell>
        </row>
        <row r="430">
          <cell r="A430">
            <v>426</v>
          </cell>
        </row>
        <row r="431">
          <cell r="A431">
            <v>428</v>
          </cell>
        </row>
        <row r="432">
          <cell r="A432">
            <v>429</v>
          </cell>
        </row>
        <row r="433">
          <cell r="A433">
            <v>430</v>
          </cell>
        </row>
        <row r="434">
          <cell r="A434">
            <v>431</v>
          </cell>
        </row>
        <row r="435">
          <cell r="A435">
            <v>432</v>
          </cell>
        </row>
        <row r="436">
          <cell r="A436">
            <v>433</v>
          </cell>
        </row>
        <row r="437">
          <cell r="A437">
            <v>434</v>
          </cell>
        </row>
        <row r="438">
          <cell r="A438">
            <v>435</v>
          </cell>
        </row>
        <row r="439">
          <cell r="A439">
            <v>436</v>
          </cell>
        </row>
        <row r="440">
          <cell r="A440">
            <v>437</v>
          </cell>
        </row>
        <row r="441">
          <cell r="A441">
            <v>438</v>
          </cell>
        </row>
        <row r="442">
          <cell r="A442">
            <v>439</v>
          </cell>
        </row>
        <row r="443">
          <cell r="A443">
            <v>440</v>
          </cell>
        </row>
        <row r="444">
          <cell r="A444">
            <v>441</v>
          </cell>
        </row>
        <row r="445">
          <cell r="A445">
            <v>442</v>
          </cell>
        </row>
        <row r="446">
          <cell r="A446">
            <v>443</v>
          </cell>
        </row>
        <row r="447">
          <cell r="A447">
            <v>444</v>
          </cell>
        </row>
        <row r="448">
          <cell r="A448">
            <v>445</v>
          </cell>
        </row>
        <row r="449">
          <cell r="A449">
            <v>446</v>
          </cell>
        </row>
        <row r="450">
          <cell r="A450">
            <v>447</v>
          </cell>
        </row>
        <row r="451">
          <cell r="A451">
            <v>448</v>
          </cell>
        </row>
        <row r="452">
          <cell r="A452">
            <v>449</v>
          </cell>
        </row>
        <row r="453">
          <cell r="A453">
            <v>450</v>
          </cell>
        </row>
        <row r="454">
          <cell r="A454">
            <v>451</v>
          </cell>
        </row>
        <row r="455">
          <cell r="A455">
            <v>452</v>
          </cell>
        </row>
        <row r="456">
          <cell r="A456">
            <v>453</v>
          </cell>
        </row>
        <row r="457">
          <cell r="A457">
            <v>454</v>
          </cell>
        </row>
        <row r="458">
          <cell r="A458">
            <v>455</v>
          </cell>
        </row>
        <row r="459">
          <cell r="A459">
            <v>456</v>
          </cell>
        </row>
        <row r="460">
          <cell r="A460">
            <v>457</v>
          </cell>
        </row>
        <row r="461">
          <cell r="A461">
            <v>458</v>
          </cell>
        </row>
        <row r="462">
          <cell r="A462">
            <v>459</v>
          </cell>
        </row>
        <row r="463">
          <cell r="A463">
            <v>460</v>
          </cell>
        </row>
        <row r="464">
          <cell r="A464">
            <v>461</v>
          </cell>
        </row>
        <row r="465">
          <cell r="A465">
            <v>462</v>
          </cell>
        </row>
        <row r="466">
          <cell r="A466">
            <v>463</v>
          </cell>
        </row>
        <row r="467">
          <cell r="A467">
            <v>464</v>
          </cell>
        </row>
        <row r="468">
          <cell r="A468">
            <v>465</v>
          </cell>
        </row>
        <row r="469">
          <cell r="A469">
            <v>466</v>
          </cell>
        </row>
        <row r="470">
          <cell r="A470">
            <v>467</v>
          </cell>
        </row>
        <row r="471">
          <cell r="A471">
            <v>468</v>
          </cell>
        </row>
        <row r="472">
          <cell r="A472">
            <v>469</v>
          </cell>
        </row>
        <row r="473">
          <cell r="A473">
            <v>470</v>
          </cell>
        </row>
        <row r="474">
          <cell r="A474">
            <v>471</v>
          </cell>
        </row>
        <row r="475">
          <cell r="A475">
            <v>472</v>
          </cell>
        </row>
        <row r="476">
          <cell r="A476">
            <v>473</v>
          </cell>
        </row>
        <row r="477">
          <cell r="A477">
            <v>474</v>
          </cell>
        </row>
        <row r="478">
          <cell r="A478">
            <v>475</v>
          </cell>
        </row>
        <row r="479">
          <cell r="A479">
            <v>476</v>
          </cell>
        </row>
        <row r="480">
          <cell r="A480">
            <v>477</v>
          </cell>
        </row>
        <row r="481">
          <cell r="A481">
            <v>478</v>
          </cell>
        </row>
        <row r="482">
          <cell r="A482">
            <v>479</v>
          </cell>
        </row>
        <row r="483">
          <cell r="A483">
            <v>480</v>
          </cell>
        </row>
        <row r="484">
          <cell r="A484">
            <v>481</v>
          </cell>
        </row>
        <row r="485">
          <cell r="A485">
            <v>482</v>
          </cell>
        </row>
        <row r="486">
          <cell r="A486">
            <v>483</v>
          </cell>
        </row>
        <row r="487">
          <cell r="A487">
            <v>484</v>
          </cell>
        </row>
        <row r="488">
          <cell r="A488">
            <v>485</v>
          </cell>
        </row>
        <row r="489">
          <cell r="A489">
            <v>486</v>
          </cell>
        </row>
        <row r="490">
          <cell r="A490">
            <v>487</v>
          </cell>
        </row>
        <row r="491">
          <cell r="A491">
            <v>488</v>
          </cell>
        </row>
        <row r="492">
          <cell r="A492">
            <v>489</v>
          </cell>
        </row>
        <row r="493">
          <cell r="A493">
            <v>490</v>
          </cell>
        </row>
        <row r="494">
          <cell r="A494">
            <v>491</v>
          </cell>
        </row>
        <row r="495">
          <cell r="A495">
            <v>492</v>
          </cell>
        </row>
        <row r="496">
          <cell r="A496">
            <v>493</v>
          </cell>
        </row>
        <row r="497">
          <cell r="A497">
            <v>494</v>
          </cell>
        </row>
        <row r="498">
          <cell r="A498">
            <v>495</v>
          </cell>
        </row>
        <row r="499">
          <cell r="A499">
            <v>496</v>
          </cell>
        </row>
        <row r="500">
          <cell r="A500">
            <v>497</v>
          </cell>
        </row>
        <row r="501">
          <cell r="A501">
            <v>498</v>
          </cell>
        </row>
        <row r="502">
          <cell r="A502">
            <v>499</v>
          </cell>
        </row>
        <row r="503">
          <cell r="A503">
            <v>500</v>
          </cell>
        </row>
        <row r="504">
          <cell r="A504">
            <v>501</v>
          </cell>
        </row>
        <row r="505">
          <cell r="A505">
            <v>502</v>
          </cell>
        </row>
        <row r="506">
          <cell r="A506">
            <v>503</v>
          </cell>
        </row>
        <row r="507">
          <cell r="A507">
            <v>504</v>
          </cell>
        </row>
        <row r="508">
          <cell r="A508">
            <v>505</v>
          </cell>
        </row>
        <row r="509">
          <cell r="A509">
            <v>506</v>
          </cell>
        </row>
        <row r="510">
          <cell r="A510">
            <v>507</v>
          </cell>
        </row>
        <row r="511">
          <cell r="A511">
            <v>508</v>
          </cell>
        </row>
        <row r="512">
          <cell r="A512">
            <v>509</v>
          </cell>
        </row>
        <row r="513">
          <cell r="A513">
            <v>510</v>
          </cell>
        </row>
        <row r="514">
          <cell r="A514">
            <v>511</v>
          </cell>
        </row>
        <row r="515">
          <cell r="A515">
            <v>512</v>
          </cell>
        </row>
        <row r="516">
          <cell r="A516">
            <v>513</v>
          </cell>
        </row>
        <row r="517">
          <cell r="A517">
            <v>514</v>
          </cell>
        </row>
        <row r="518">
          <cell r="A518">
            <v>515</v>
          </cell>
        </row>
        <row r="519">
          <cell r="A519">
            <v>516</v>
          </cell>
        </row>
        <row r="520">
          <cell r="A520">
            <v>517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</row>
        <row r="527">
          <cell r="A527">
            <v>524</v>
          </cell>
        </row>
        <row r="528">
          <cell r="A528">
            <v>525</v>
          </cell>
        </row>
        <row r="529">
          <cell r="A529">
            <v>526</v>
          </cell>
        </row>
        <row r="530">
          <cell r="A530">
            <v>527</v>
          </cell>
        </row>
        <row r="531">
          <cell r="A531">
            <v>528</v>
          </cell>
        </row>
        <row r="532">
          <cell r="A532">
            <v>529</v>
          </cell>
        </row>
        <row r="533">
          <cell r="A533">
            <v>530</v>
          </cell>
        </row>
        <row r="534">
          <cell r="A534">
            <v>531</v>
          </cell>
        </row>
        <row r="535">
          <cell r="A535">
            <v>532</v>
          </cell>
        </row>
        <row r="536">
          <cell r="A536">
            <v>533</v>
          </cell>
        </row>
        <row r="537">
          <cell r="A537">
            <v>534</v>
          </cell>
        </row>
        <row r="538">
          <cell r="A538">
            <v>535</v>
          </cell>
        </row>
        <row r="539">
          <cell r="A539">
            <v>536</v>
          </cell>
        </row>
        <row r="540">
          <cell r="A540">
            <v>537</v>
          </cell>
        </row>
        <row r="541">
          <cell r="A541">
            <v>538</v>
          </cell>
        </row>
        <row r="542">
          <cell r="A542">
            <v>539</v>
          </cell>
        </row>
        <row r="543">
          <cell r="A543">
            <v>540</v>
          </cell>
        </row>
        <row r="544">
          <cell r="A544">
            <v>541</v>
          </cell>
        </row>
        <row r="545">
          <cell r="A545">
            <v>542</v>
          </cell>
        </row>
        <row r="546">
          <cell r="A546">
            <v>543</v>
          </cell>
        </row>
        <row r="547">
          <cell r="A547">
            <v>544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</row>
        <row r="553">
          <cell r="A553">
            <v>550</v>
          </cell>
        </row>
        <row r="554">
          <cell r="A554">
            <v>551</v>
          </cell>
        </row>
        <row r="555">
          <cell r="A555">
            <v>552</v>
          </cell>
        </row>
        <row r="556">
          <cell r="A556">
            <v>553</v>
          </cell>
        </row>
        <row r="557">
          <cell r="A557">
            <v>554</v>
          </cell>
        </row>
        <row r="558">
          <cell r="A558">
            <v>555</v>
          </cell>
        </row>
        <row r="559">
          <cell r="A559">
            <v>556</v>
          </cell>
        </row>
        <row r="560">
          <cell r="A560">
            <v>557</v>
          </cell>
        </row>
        <row r="561">
          <cell r="A561">
            <v>558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</row>
        <row r="565">
          <cell r="A565">
            <v>562</v>
          </cell>
        </row>
        <row r="566">
          <cell r="A566">
            <v>563</v>
          </cell>
        </row>
        <row r="567">
          <cell r="A567">
            <v>564</v>
          </cell>
        </row>
        <row r="568">
          <cell r="A568">
            <v>565</v>
          </cell>
        </row>
        <row r="569">
          <cell r="A569">
            <v>566</v>
          </cell>
        </row>
        <row r="570">
          <cell r="A570">
            <v>567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</row>
        <row r="574">
          <cell r="A574">
            <v>571</v>
          </cell>
        </row>
        <row r="575">
          <cell r="A575">
            <v>572</v>
          </cell>
        </row>
        <row r="576">
          <cell r="A576">
            <v>573</v>
          </cell>
        </row>
        <row r="577">
          <cell r="A577">
            <v>574</v>
          </cell>
        </row>
        <row r="578">
          <cell r="A578">
            <v>575</v>
          </cell>
        </row>
        <row r="579">
          <cell r="A579">
            <v>576</v>
          </cell>
        </row>
        <row r="580">
          <cell r="A580">
            <v>577</v>
          </cell>
        </row>
        <row r="581">
          <cell r="A581">
            <v>578</v>
          </cell>
        </row>
        <row r="582">
          <cell r="A582">
            <v>579</v>
          </cell>
        </row>
        <row r="583">
          <cell r="A583">
            <v>580</v>
          </cell>
        </row>
        <row r="584">
          <cell r="A584">
            <v>581</v>
          </cell>
        </row>
        <row r="585">
          <cell r="A585">
            <v>582</v>
          </cell>
        </row>
        <row r="586">
          <cell r="A586">
            <v>583</v>
          </cell>
        </row>
        <row r="587">
          <cell r="A587">
            <v>584</v>
          </cell>
        </row>
        <row r="588">
          <cell r="A588">
            <v>585</v>
          </cell>
        </row>
        <row r="589">
          <cell r="A589">
            <v>586</v>
          </cell>
        </row>
        <row r="590">
          <cell r="A590">
            <v>587</v>
          </cell>
        </row>
        <row r="591">
          <cell r="A591">
            <v>588</v>
          </cell>
        </row>
        <row r="592">
          <cell r="A592">
            <v>589</v>
          </cell>
        </row>
        <row r="593">
          <cell r="A593">
            <v>590</v>
          </cell>
        </row>
        <row r="594">
          <cell r="A594">
            <v>591</v>
          </cell>
        </row>
        <row r="595">
          <cell r="A595">
            <v>592</v>
          </cell>
        </row>
        <row r="596">
          <cell r="A596">
            <v>593</v>
          </cell>
        </row>
        <row r="597">
          <cell r="A597">
            <v>594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</row>
        <row r="602">
          <cell r="A602">
            <v>599</v>
          </cell>
        </row>
        <row r="603">
          <cell r="A603">
            <v>600</v>
          </cell>
        </row>
        <row r="604">
          <cell r="A604">
            <v>601</v>
          </cell>
        </row>
        <row r="605">
          <cell r="A605">
            <v>602</v>
          </cell>
        </row>
        <row r="606">
          <cell r="A606">
            <v>603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</row>
        <row r="610">
          <cell r="A610">
            <v>607</v>
          </cell>
        </row>
        <row r="611">
          <cell r="A611">
            <v>608</v>
          </cell>
        </row>
        <row r="612">
          <cell r="A612">
            <v>609</v>
          </cell>
        </row>
        <row r="613">
          <cell r="A613">
            <v>610</v>
          </cell>
        </row>
        <row r="614">
          <cell r="A614">
            <v>611</v>
          </cell>
        </row>
        <row r="615">
          <cell r="A615">
            <v>612</v>
          </cell>
        </row>
        <row r="616">
          <cell r="A616">
            <v>613</v>
          </cell>
        </row>
        <row r="617">
          <cell r="A617">
            <v>614</v>
          </cell>
        </row>
        <row r="618">
          <cell r="A618">
            <v>615</v>
          </cell>
        </row>
        <row r="619">
          <cell r="A619">
            <v>616</v>
          </cell>
        </row>
        <row r="620">
          <cell r="A620">
            <v>617</v>
          </cell>
        </row>
        <row r="621">
          <cell r="A621">
            <v>618</v>
          </cell>
        </row>
        <row r="622">
          <cell r="A622">
            <v>619</v>
          </cell>
        </row>
        <row r="623">
          <cell r="A623">
            <v>620</v>
          </cell>
        </row>
        <row r="624">
          <cell r="A624">
            <v>621</v>
          </cell>
        </row>
        <row r="625">
          <cell r="A625">
            <v>622</v>
          </cell>
        </row>
        <row r="626">
          <cell r="A626">
            <v>623</v>
          </cell>
        </row>
        <row r="627">
          <cell r="A627">
            <v>624</v>
          </cell>
        </row>
        <row r="628">
          <cell r="A628">
            <v>625</v>
          </cell>
        </row>
        <row r="629">
          <cell r="A629">
            <v>626</v>
          </cell>
        </row>
        <row r="630">
          <cell r="A630">
            <v>627</v>
          </cell>
        </row>
        <row r="631">
          <cell r="A631">
            <v>628</v>
          </cell>
        </row>
        <row r="632">
          <cell r="A632">
            <v>629</v>
          </cell>
        </row>
        <row r="633">
          <cell r="A633">
            <v>630</v>
          </cell>
        </row>
        <row r="634">
          <cell r="A634">
            <v>631</v>
          </cell>
        </row>
        <row r="635">
          <cell r="A635">
            <v>632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</row>
        <row r="639">
          <cell r="A639">
            <v>636</v>
          </cell>
        </row>
        <row r="640">
          <cell r="A640">
            <v>637</v>
          </cell>
        </row>
        <row r="641">
          <cell r="A641">
            <v>638</v>
          </cell>
        </row>
        <row r="642">
          <cell r="A642">
            <v>639</v>
          </cell>
        </row>
        <row r="643">
          <cell r="A643">
            <v>640</v>
          </cell>
        </row>
        <row r="644">
          <cell r="A644">
            <v>641</v>
          </cell>
        </row>
        <row r="645">
          <cell r="A645">
            <v>642</v>
          </cell>
        </row>
        <row r="646">
          <cell r="A646">
            <v>643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</row>
        <row r="650">
          <cell r="A650">
            <v>647</v>
          </cell>
        </row>
        <row r="651">
          <cell r="A651">
            <v>648</v>
          </cell>
        </row>
        <row r="652">
          <cell r="A652">
            <v>649</v>
          </cell>
        </row>
        <row r="653">
          <cell r="A653">
            <v>650</v>
          </cell>
        </row>
        <row r="654">
          <cell r="A654">
            <v>651</v>
          </cell>
        </row>
        <row r="655">
          <cell r="A655">
            <v>652</v>
          </cell>
        </row>
        <row r="656">
          <cell r="A656">
            <v>653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</row>
        <row r="661">
          <cell r="A661">
            <v>658</v>
          </cell>
        </row>
        <row r="662">
          <cell r="A662">
            <v>659</v>
          </cell>
        </row>
        <row r="663">
          <cell r="A663">
            <v>660</v>
          </cell>
        </row>
        <row r="664">
          <cell r="A664">
            <v>661</v>
          </cell>
        </row>
        <row r="665">
          <cell r="A665">
            <v>662</v>
          </cell>
        </row>
        <row r="666">
          <cell r="A666">
            <v>663</v>
          </cell>
        </row>
        <row r="667">
          <cell r="A667">
            <v>664</v>
          </cell>
        </row>
        <row r="668">
          <cell r="A668">
            <v>665</v>
          </cell>
        </row>
        <row r="669">
          <cell r="A669">
            <v>666</v>
          </cell>
        </row>
        <row r="670">
          <cell r="A670">
            <v>667</v>
          </cell>
        </row>
        <row r="671">
          <cell r="A671">
            <v>668</v>
          </cell>
        </row>
        <row r="672">
          <cell r="A672">
            <v>669</v>
          </cell>
        </row>
        <row r="673">
          <cell r="A673">
            <v>670</v>
          </cell>
        </row>
        <row r="674">
          <cell r="A674">
            <v>671</v>
          </cell>
        </row>
        <row r="675">
          <cell r="A675">
            <v>672</v>
          </cell>
        </row>
        <row r="676">
          <cell r="A676">
            <v>673</v>
          </cell>
        </row>
        <row r="677">
          <cell r="A677">
            <v>674</v>
          </cell>
        </row>
        <row r="678">
          <cell r="A678">
            <v>675</v>
          </cell>
        </row>
        <row r="679">
          <cell r="A679">
            <v>676</v>
          </cell>
        </row>
        <row r="680">
          <cell r="A680">
            <v>677</v>
          </cell>
        </row>
        <row r="681">
          <cell r="A681">
            <v>678</v>
          </cell>
        </row>
        <row r="682">
          <cell r="A682">
            <v>679</v>
          </cell>
        </row>
        <row r="683">
          <cell r="A683">
            <v>680</v>
          </cell>
        </row>
        <row r="684">
          <cell r="A684">
            <v>681</v>
          </cell>
        </row>
        <row r="685">
          <cell r="A685">
            <v>682</v>
          </cell>
        </row>
        <row r="686">
          <cell r="A686">
            <v>683</v>
          </cell>
        </row>
        <row r="687">
          <cell r="A687">
            <v>684</v>
          </cell>
        </row>
        <row r="688">
          <cell r="A688">
            <v>685</v>
          </cell>
        </row>
        <row r="689">
          <cell r="A689">
            <v>686</v>
          </cell>
        </row>
        <row r="690">
          <cell r="A690">
            <v>687</v>
          </cell>
        </row>
        <row r="691">
          <cell r="A691">
            <v>688</v>
          </cell>
        </row>
        <row r="692">
          <cell r="A692">
            <v>689</v>
          </cell>
        </row>
        <row r="693">
          <cell r="A693">
            <v>690</v>
          </cell>
        </row>
        <row r="694">
          <cell r="A694">
            <v>691</v>
          </cell>
        </row>
        <row r="695">
          <cell r="A695">
            <v>692</v>
          </cell>
        </row>
        <row r="696">
          <cell r="A696">
            <v>693</v>
          </cell>
        </row>
        <row r="697">
          <cell r="A697">
            <v>694</v>
          </cell>
        </row>
        <row r="698">
          <cell r="A698">
            <v>695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06">
          <cell r="A706">
            <v>703</v>
          </cell>
        </row>
        <row r="707">
          <cell r="A707">
            <v>704</v>
          </cell>
        </row>
        <row r="708">
          <cell r="A708">
            <v>705</v>
          </cell>
        </row>
        <row r="709">
          <cell r="A709">
            <v>706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</row>
        <row r="714">
          <cell r="A714">
            <v>711</v>
          </cell>
        </row>
        <row r="715">
          <cell r="A715">
            <v>712</v>
          </cell>
        </row>
        <row r="716">
          <cell r="A716">
            <v>713</v>
          </cell>
        </row>
        <row r="717">
          <cell r="A717">
            <v>714</v>
          </cell>
        </row>
        <row r="718">
          <cell r="A718">
            <v>715</v>
          </cell>
        </row>
        <row r="719">
          <cell r="A719">
            <v>716</v>
          </cell>
        </row>
        <row r="720">
          <cell r="A720">
            <v>717</v>
          </cell>
        </row>
        <row r="721">
          <cell r="A721">
            <v>718</v>
          </cell>
        </row>
        <row r="722">
          <cell r="A722">
            <v>719</v>
          </cell>
        </row>
        <row r="723">
          <cell r="A723">
            <v>720</v>
          </cell>
        </row>
        <row r="724">
          <cell r="A724">
            <v>721</v>
          </cell>
        </row>
        <row r="725">
          <cell r="A725">
            <v>722</v>
          </cell>
        </row>
        <row r="726">
          <cell r="A726">
            <v>723</v>
          </cell>
        </row>
        <row r="727">
          <cell r="A727">
            <v>724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</row>
        <row r="733">
          <cell r="A733">
            <v>730</v>
          </cell>
        </row>
        <row r="734">
          <cell r="A734">
            <v>731</v>
          </cell>
        </row>
        <row r="735">
          <cell r="A735">
            <v>732</v>
          </cell>
        </row>
        <row r="736">
          <cell r="A736">
            <v>733</v>
          </cell>
        </row>
        <row r="737">
          <cell r="A737">
            <v>734</v>
          </cell>
        </row>
        <row r="738">
          <cell r="A738">
            <v>735</v>
          </cell>
        </row>
        <row r="739">
          <cell r="A739">
            <v>736</v>
          </cell>
        </row>
        <row r="740">
          <cell r="A740">
            <v>737</v>
          </cell>
        </row>
        <row r="741">
          <cell r="A741">
            <v>738</v>
          </cell>
        </row>
        <row r="742">
          <cell r="A742">
            <v>739</v>
          </cell>
        </row>
        <row r="743">
          <cell r="A743">
            <v>740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</row>
        <row r="749">
          <cell r="A749">
            <v>746</v>
          </cell>
        </row>
        <row r="750">
          <cell r="A750">
            <v>747</v>
          </cell>
        </row>
        <row r="751">
          <cell r="A751">
            <v>748</v>
          </cell>
        </row>
        <row r="752">
          <cell r="A752">
            <v>749</v>
          </cell>
        </row>
        <row r="753">
          <cell r="A753">
            <v>750</v>
          </cell>
        </row>
        <row r="754">
          <cell r="A754">
            <v>751</v>
          </cell>
        </row>
        <row r="755">
          <cell r="A755">
            <v>752</v>
          </cell>
        </row>
        <row r="756">
          <cell r="A756">
            <v>753</v>
          </cell>
        </row>
        <row r="757">
          <cell r="A757">
            <v>754</v>
          </cell>
        </row>
        <row r="758">
          <cell r="A758">
            <v>755</v>
          </cell>
        </row>
        <row r="759">
          <cell r="A759">
            <v>756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</row>
        <row r="763">
          <cell r="A763">
            <v>760</v>
          </cell>
        </row>
        <row r="764">
          <cell r="A764">
            <v>761</v>
          </cell>
        </row>
        <row r="765">
          <cell r="A765">
            <v>762</v>
          </cell>
        </row>
        <row r="766">
          <cell r="A766">
            <v>763</v>
          </cell>
        </row>
        <row r="767">
          <cell r="A767">
            <v>764</v>
          </cell>
        </row>
        <row r="768">
          <cell r="A768">
            <v>765</v>
          </cell>
        </row>
        <row r="769">
          <cell r="A769">
            <v>766</v>
          </cell>
        </row>
        <row r="770">
          <cell r="A770">
            <v>767</v>
          </cell>
        </row>
        <row r="771">
          <cell r="A771">
            <v>768</v>
          </cell>
        </row>
        <row r="772">
          <cell r="A772">
            <v>769</v>
          </cell>
        </row>
        <row r="773">
          <cell r="A773">
            <v>770</v>
          </cell>
        </row>
        <row r="774">
          <cell r="A774">
            <v>771</v>
          </cell>
        </row>
        <row r="775">
          <cell r="A775">
            <v>772</v>
          </cell>
        </row>
        <row r="776">
          <cell r="A776">
            <v>773</v>
          </cell>
        </row>
        <row r="777">
          <cell r="A777">
            <v>774</v>
          </cell>
        </row>
        <row r="778">
          <cell r="A778">
            <v>775</v>
          </cell>
        </row>
        <row r="779">
          <cell r="A779">
            <v>776</v>
          </cell>
        </row>
        <row r="780">
          <cell r="A780">
            <v>777</v>
          </cell>
        </row>
        <row r="781">
          <cell r="A781">
            <v>778</v>
          </cell>
        </row>
        <row r="782">
          <cell r="A782">
            <v>779</v>
          </cell>
        </row>
        <row r="783">
          <cell r="A783">
            <v>780</v>
          </cell>
        </row>
        <row r="784">
          <cell r="A784">
            <v>781</v>
          </cell>
        </row>
        <row r="785">
          <cell r="A785">
            <v>782</v>
          </cell>
        </row>
        <row r="786">
          <cell r="A786">
            <v>783</v>
          </cell>
        </row>
        <row r="787">
          <cell r="A787">
            <v>784</v>
          </cell>
        </row>
        <row r="788">
          <cell r="A788">
            <v>785</v>
          </cell>
        </row>
        <row r="789">
          <cell r="A789">
            <v>786</v>
          </cell>
        </row>
        <row r="790">
          <cell r="A790">
            <v>787</v>
          </cell>
        </row>
        <row r="791">
          <cell r="A791">
            <v>788</v>
          </cell>
        </row>
        <row r="792">
          <cell r="A792">
            <v>789</v>
          </cell>
        </row>
        <row r="793">
          <cell r="A793">
            <v>790</v>
          </cell>
        </row>
        <row r="794">
          <cell r="A794">
            <v>791</v>
          </cell>
        </row>
        <row r="795">
          <cell r="A795">
            <v>792</v>
          </cell>
        </row>
        <row r="796">
          <cell r="A796">
            <v>793</v>
          </cell>
        </row>
        <row r="797">
          <cell r="A797">
            <v>794</v>
          </cell>
        </row>
        <row r="798">
          <cell r="A798">
            <v>795</v>
          </cell>
        </row>
        <row r="799">
          <cell r="A799">
            <v>796</v>
          </cell>
        </row>
        <row r="800">
          <cell r="A800">
            <v>797</v>
          </cell>
        </row>
        <row r="801">
          <cell r="A801">
            <v>798</v>
          </cell>
        </row>
        <row r="802">
          <cell r="A802">
            <v>799</v>
          </cell>
        </row>
        <row r="803">
          <cell r="A803">
            <v>800</v>
          </cell>
        </row>
        <row r="804">
          <cell r="A804">
            <v>801</v>
          </cell>
        </row>
        <row r="805">
          <cell r="A805">
            <v>802</v>
          </cell>
        </row>
        <row r="806">
          <cell r="A806">
            <v>803</v>
          </cell>
        </row>
        <row r="807">
          <cell r="A807">
            <v>804</v>
          </cell>
        </row>
        <row r="808">
          <cell r="A808">
            <v>805</v>
          </cell>
        </row>
        <row r="809">
          <cell r="A809">
            <v>806</v>
          </cell>
        </row>
        <row r="810">
          <cell r="A810">
            <v>807</v>
          </cell>
        </row>
        <row r="811">
          <cell r="A811">
            <v>808</v>
          </cell>
        </row>
        <row r="812">
          <cell r="A812">
            <v>809</v>
          </cell>
        </row>
        <row r="813">
          <cell r="A813">
            <v>810</v>
          </cell>
        </row>
        <row r="814">
          <cell r="A814">
            <v>811</v>
          </cell>
        </row>
        <row r="815">
          <cell r="A815">
            <v>812</v>
          </cell>
        </row>
        <row r="816">
          <cell r="A816">
            <v>813</v>
          </cell>
        </row>
        <row r="817">
          <cell r="A817">
            <v>814</v>
          </cell>
        </row>
        <row r="818">
          <cell r="A818">
            <v>815</v>
          </cell>
        </row>
        <row r="819">
          <cell r="A819">
            <v>816</v>
          </cell>
        </row>
        <row r="820">
          <cell r="A820">
            <v>817</v>
          </cell>
        </row>
        <row r="821">
          <cell r="A821">
            <v>818</v>
          </cell>
        </row>
        <row r="822">
          <cell r="A822">
            <v>819</v>
          </cell>
        </row>
        <row r="823">
          <cell r="A823">
            <v>820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</row>
        <row r="830">
          <cell r="A830">
            <v>827</v>
          </cell>
        </row>
        <row r="831">
          <cell r="A831">
            <v>828</v>
          </cell>
        </row>
        <row r="832">
          <cell r="A832">
            <v>829</v>
          </cell>
        </row>
        <row r="833">
          <cell r="A833">
            <v>830</v>
          </cell>
        </row>
        <row r="834">
          <cell r="A834">
            <v>831</v>
          </cell>
        </row>
        <row r="835">
          <cell r="A835">
            <v>832</v>
          </cell>
        </row>
        <row r="836">
          <cell r="A836">
            <v>833</v>
          </cell>
        </row>
        <row r="837">
          <cell r="A837">
            <v>834</v>
          </cell>
        </row>
        <row r="838">
          <cell r="A838">
            <v>835</v>
          </cell>
        </row>
        <row r="839">
          <cell r="A839">
            <v>836</v>
          </cell>
        </row>
        <row r="840">
          <cell r="A840">
            <v>837</v>
          </cell>
        </row>
        <row r="841">
          <cell r="A841">
            <v>838</v>
          </cell>
        </row>
        <row r="842">
          <cell r="A842">
            <v>839</v>
          </cell>
        </row>
        <row r="843">
          <cell r="A843">
            <v>840</v>
          </cell>
        </row>
        <row r="844">
          <cell r="A844">
            <v>841</v>
          </cell>
        </row>
        <row r="845">
          <cell r="A845">
            <v>842</v>
          </cell>
        </row>
        <row r="846">
          <cell r="A846">
            <v>843</v>
          </cell>
        </row>
        <row r="847">
          <cell r="A847">
            <v>844</v>
          </cell>
        </row>
        <row r="848">
          <cell r="A848">
            <v>845</v>
          </cell>
        </row>
        <row r="849">
          <cell r="A849">
            <v>846</v>
          </cell>
        </row>
        <row r="850">
          <cell r="A850">
            <v>847</v>
          </cell>
        </row>
        <row r="851">
          <cell r="A851">
            <v>848</v>
          </cell>
        </row>
        <row r="852">
          <cell r="A852">
            <v>849</v>
          </cell>
        </row>
        <row r="853">
          <cell r="A853">
            <v>850</v>
          </cell>
        </row>
        <row r="854">
          <cell r="A854">
            <v>851</v>
          </cell>
        </row>
        <row r="855">
          <cell r="A855">
            <v>852</v>
          </cell>
        </row>
        <row r="856">
          <cell r="A856">
            <v>853</v>
          </cell>
        </row>
        <row r="857">
          <cell r="A857">
            <v>854</v>
          </cell>
        </row>
        <row r="858">
          <cell r="A858">
            <v>855</v>
          </cell>
        </row>
        <row r="859">
          <cell r="A859">
            <v>856</v>
          </cell>
        </row>
        <row r="860">
          <cell r="A860">
            <v>857</v>
          </cell>
        </row>
        <row r="861">
          <cell r="A861">
            <v>858</v>
          </cell>
        </row>
        <row r="862">
          <cell r="A862">
            <v>859</v>
          </cell>
        </row>
        <row r="863">
          <cell r="A863">
            <v>860</v>
          </cell>
        </row>
        <row r="864">
          <cell r="A864">
            <v>861</v>
          </cell>
        </row>
        <row r="865">
          <cell r="A865">
            <v>862</v>
          </cell>
        </row>
        <row r="866">
          <cell r="A866">
            <v>863</v>
          </cell>
        </row>
        <row r="867">
          <cell r="A867">
            <v>864</v>
          </cell>
        </row>
        <row r="868">
          <cell r="A868">
            <v>865</v>
          </cell>
        </row>
        <row r="869">
          <cell r="A869">
            <v>866</v>
          </cell>
        </row>
        <row r="870">
          <cell r="A870">
            <v>867</v>
          </cell>
        </row>
        <row r="871">
          <cell r="A871">
            <v>868</v>
          </cell>
        </row>
        <row r="872">
          <cell r="A872">
            <v>869</v>
          </cell>
        </row>
        <row r="873">
          <cell r="A873">
            <v>870</v>
          </cell>
        </row>
        <row r="874">
          <cell r="A874">
            <v>871</v>
          </cell>
        </row>
        <row r="875">
          <cell r="A875">
            <v>872</v>
          </cell>
        </row>
        <row r="876">
          <cell r="A876">
            <v>873</v>
          </cell>
        </row>
        <row r="877">
          <cell r="A877">
            <v>874</v>
          </cell>
        </row>
        <row r="878">
          <cell r="A878">
            <v>875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</row>
        <row r="886">
          <cell r="A886">
            <v>883</v>
          </cell>
        </row>
        <row r="887">
          <cell r="A887">
            <v>884</v>
          </cell>
        </row>
        <row r="888">
          <cell r="A888">
            <v>885</v>
          </cell>
        </row>
        <row r="889">
          <cell r="A889">
            <v>886</v>
          </cell>
        </row>
        <row r="890">
          <cell r="A890">
            <v>887</v>
          </cell>
        </row>
        <row r="891">
          <cell r="A891">
            <v>888</v>
          </cell>
        </row>
        <row r="892">
          <cell r="A892">
            <v>889</v>
          </cell>
        </row>
        <row r="893">
          <cell r="A893">
            <v>890</v>
          </cell>
        </row>
        <row r="894">
          <cell r="A894">
            <v>891</v>
          </cell>
        </row>
        <row r="895">
          <cell r="A895">
            <v>892</v>
          </cell>
        </row>
        <row r="896">
          <cell r="A896">
            <v>893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</row>
        <row r="902">
          <cell r="A902">
            <v>899</v>
          </cell>
        </row>
        <row r="903">
          <cell r="A903">
            <v>900</v>
          </cell>
        </row>
        <row r="904">
          <cell r="A904">
            <v>901</v>
          </cell>
        </row>
        <row r="905">
          <cell r="A905">
            <v>902</v>
          </cell>
        </row>
        <row r="906">
          <cell r="A906">
            <v>903</v>
          </cell>
        </row>
        <row r="907">
          <cell r="A907">
            <v>904</v>
          </cell>
        </row>
        <row r="908">
          <cell r="A908">
            <v>905</v>
          </cell>
        </row>
        <row r="909">
          <cell r="A909">
            <v>906</v>
          </cell>
        </row>
        <row r="910">
          <cell r="A910">
            <v>907</v>
          </cell>
        </row>
        <row r="911">
          <cell r="A911">
            <v>908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</row>
        <row r="919">
          <cell r="A919">
            <v>916</v>
          </cell>
        </row>
        <row r="920">
          <cell r="A920">
            <v>917</v>
          </cell>
        </row>
        <row r="921">
          <cell r="A921">
            <v>918</v>
          </cell>
        </row>
        <row r="922">
          <cell r="A922">
            <v>919</v>
          </cell>
        </row>
        <row r="923">
          <cell r="A923">
            <v>920</v>
          </cell>
        </row>
        <row r="924">
          <cell r="A924">
            <v>921</v>
          </cell>
        </row>
        <row r="925">
          <cell r="A925">
            <v>922</v>
          </cell>
        </row>
        <row r="926">
          <cell r="A926">
            <v>923</v>
          </cell>
        </row>
        <row r="927">
          <cell r="A927">
            <v>924</v>
          </cell>
        </row>
        <row r="928">
          <cell r="A928">
            <v>925</v>
          </cell>
        </row>
        <row r="929">
          <cell r="A929">
            <v>926</v>
          </cell>
        </row>
        <row r="930">
          <cell r="A930">
            <v>927</v>
          </cell>
        </row>
        <row r="931">
          <cell r="A931">
            <v>928</v>
          </cell>
        </row>
        <row r="932">
          <cell r="A932">
            <v>929</v>
          </cell>
        </row>
        <row r="933">
          <cell r="A933">
            <v>930</v>
          </cell>
        </row>
        <row r="934">
          <cell r="A934">
            <v>931</v>
          </cell>
        </row>
        <row r="935">
          <cell r="A935">
            <v>932</v>
          </cell>
        </row>
        <row r="936">
          <cell r="A936">
            <v>933</v>
          </cell>
        </row>
        <row r="937">
          <cell r="A937">
            <v>934</v>
          </cell>
        </row>
        <row r="938">
          <cell r="A938">
            <v>935</v>
          </cell>
        </row>
        <row r="939">
          <cell r="A939">
            <v>936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</row>
        <row r="944">
          <cell r="A944">
            <v>941</v>
          </cell>
        </row>
        <row r="945">
          <cell r="A945">
            <v>942</v>
          </cell>
        </row>
        <row r="946">
          <cell r="A946">
            <v>943</v>
          </cell>
        </row>
        <row r="947">
          <cell r="A947">
            <v>944</v>
          </cell>
        </row>
        <row r="948">
          <cell r="A948">
            <v>945</v>
          </cell>
        </row>
        <row r="949">
          <cell r="A949">
            <v>946</v>
          </cell>
        </row>
        <row r="950">
          <cell r="A950">
            <v>947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</row>
        <row r="955">
          <cell r="A955">
            <v>952</v>
          </cell>
        </row>
        <row r="956">
          <cell r="A956">
            <v>953</v>
          </cell>
        </row>
        <row r="957">
          <cell r="A957">
            <v>954</v>
          </cell>
        </row>
        <row r="958">
          <cell r="A958">
            <v>955</v>
          </cell>
        </row>
        <row r="959">
          <cell r="A959">
            <v>956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</row>
        <row r="963">
          <cell r="A963">
            <v>960</v>
          </cell>
        </row>
        <row r="964">
          <cell r="A964">
            <v>961</v>
          </cell>
        </row>
        <row r="965">
          <cell r="A965">
            <v>962</v>
          </cell>
        </row>
        <row r="966">
          <cell r="A966">
            <v>963</v>
          </cell>
        </row>
        <row r="967">
          <cell r="A967">
            <v>964</v>
          </cell>
        </row>
        <row r="968">
          <cell r="A968">
            <v>965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</row>
        <row r="973">
          <cell r="A973">
            <v>970</v>
          </cell>
        </row>
        <row r="974">
          <cell r="A974">
            <v>971</v>
          </cell>
        </row>
        <row r="975">
          <cell r="A975">
            <v>972</v>
          </cell>
        </row>
        <row r="976">
          <cell r="A976">
            <v>973</v>
          </cell>
        </row>
        <row r="977">
          <cell r="A977">
            <v>974</v>
          </cell>
        </row>
        <row r="978">
          <cell r="A978">
            <v>975</v>
          </cell>
        </row>
        <row r="979">
          <cell r="A979">
            <v>976</v>
          </cell>
        </row>
        <row r="980">
          <cell r="A980">
            <v>977</v>
          </cell>
        </row>
        <row r="981">
          <cell r="A981">
            <v>978</v>
          </cell>
        </row>
        <row r="982">
          <cell r="A982">
            <v>979</v>
          </cell>
        </row>
        <row r="983">
          <cell r="A983">
            <v>980</v>
          </cell>
        </row>
        <row r="984">
          <cell r="A984">
            <v>981</v>
          </cell>
        </row>
        <row r="985">
          <cell r="A985">
            <v>982</v>
          </cell>
        </row>
        <row r="986">
          <cell r="A986">
            <v>983</v>
          </cell>
        </row>
        <row r="987">
          <cell r="A987">
            <v>984</v>
          </cell>
        </row>
        <row r="988">
          <cell r="A988">
            <v>985</v>
          </cell>
        </row>
        <row r="989">
          <cell r="A989">
            <v>986</v>
          </cell>
        </row>
        <row r="990">
          <cell r="A990">
            <v>987</v>
          </cell>
        </row>
        <row r="991">
          <cell r="A991">
            <v>988</v>
          </cell>
        </row>
        <row r="992">
          <cell r="A992">
            <v>989</v>
          </cell>
        </row>
        <row r="993">
          <cell r="A993">
            <v>990</v>
          </cell>
        </row>
        <row r="994">
          <cell r="A994">
            <v>991</v>
          </cell>
        </row>
        <row r="995">
          <cell r="A995">
            <v>992</v>
          </cell>
        </row>
        <row r="996">
          <cell r="A996">
            <v>993</v>
          </cell>
        </row>
        <row r="997">
          <cell r="A997">
            <v>994</v>
          </cell>
        </row>
        <row r="998">
          <cell r="A998">
            <v>995</v>
          </cell>
        </row>
        <row r="999">
          <cell r="A999">
            <v>996</v>
          </cell>
        </row>
        <row r="1000">
          <cell r="A1000">
            <v>997</v>
          </cell>
        </row>
        <row r="1001">
          <cell r="A1001">
            <v>998</v>
          </cell>
        </row>
        <row r="1002">
          <cell r="A1002">
            <v>999</v>
          </cell>
        </row>
        <row r="1003">
          <cell r="A1003">
            <v>1000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Factor"/>
      <sheetName val="Tally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  <sheetName val="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F69943-5CC3-4C5A-BFCE-1306448155B8}" name="Gaslift_depth" displayName="Gaslift_depth" ref="F4:I9" totalsRowShown="0" headerRowDxfId="63" dataDxfId="62">
  <autoFilter ref="F4:I9" xr:uid="{4F4FEC9B-0E7B-4B53-8ECF-51A0220FAB97}"/>
  <tableColumns count="4">
    <tableColumn id="1" xr3:uid="{1FB752A9-B1A2-43E0-9D3B-AFA81FEE67DD}" name="GLM" dataDxfId="61"/>
    <tableColumn id="2" xr3:uid="{47A70925-9990-4C2E-BEF7-42ABB98DECB4}" name="Depth (m MDDF)" dataDxfId="60"/>
    <tableColumn id="3" xr3:uid="{3E5F26E2-08CB-4587-BD3C-0EAF654D909A}" name="Depth (m TVDBDF)" dataDxfId="59">
      <calculatedColumnFormula array="1">((G5-MAX(IF(K:K&lt;G5,K:K)))/(MAX(IF(K:K&lt;G5,K:K))-MIN(IF(K:K&gt;G5,K:K))))*(VLOOKUP(MAX(IF(K:K&lt;G5,K:K)),K:L,2,FALSE)-VLOOKUP(MIN(IF(K:K&gt;G5,K:K)),K:L,2,FALSE))+ VLOOKUP(MAX(IF(K:K&lt;G5,K:K)),K:L,2,FALSE)</calculatedColumnFormula>
    </tableColumn>
    <tableColumn id="4" xr3:uid="{65F81E9B-9841-4A30-98CC-F0F173294F99}" name="Depth (ft TVDBDF)" dataDxfId="58">
      <calculatedColumnFormula>H5*3.281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E6031C5-969B-474C-9A8C-7DDC3D7C75A5}" name="Table22" displayName="Table22" ref="F23:I24" totalsRowShown="0" tableBorderDxfId="57">
  <autoFilter ref="F23:I24" xr:uid="{BD6E5C32-1452-4732-8DC0-2EF67C3297F7}"/>
  <tableColumns count="4">
    <tableColumn id="1" xr3:uid="{54EAD7A7-F2A3-4848-9D37-1C6D9D356B50}" name="Sand" dataDxfId="56" dataCellStyle="Normal_Larut A-1 PKR Setting Depth"/>
    <tableColumn id="2" xr3:uid="{7A6D7635-ED9D-43A5-9453-61F4E6C7E7E0}" name="Top (m MDDF)" dataDxfId="55" dataCellStyle="Normal_Larut A-1 PKR Setting Depth"/>
    <tableColumn id="3" xr3:uid="{15D78E54-253F-4530-B487-2ECEE1AA95D4}" name="Bottom (m MDDF)" dataDxfId="54"/>
    <tableColumn id="4" xr3:uid="{C8BE7B29-75BB-4A64-AD75-01B1DD7D473C}" name="Mid (m MDDF)" dataDxfId="53">
      <calculatedColumnFormula>(G24+H24)/2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4ABCE-E45E-404C-B2EF-3EF0D3ECFE6D}" name="Table1" displayName="Table1" ref="K4:L99" totalsRowShown="0" headerRowDxfId="52" dataDxfId="51" tableBorderDxfId="50" dataCellStyle="Normal 2">
  <autoFilter ref="K4:L99" xr:uid="{BE986AA3-4764-47CC-90A7-34D9B3DCD229}"/>
  <tableColumns count="2">
    <tableColumn id="1" xr3:uid="{AD46E384-7C38-43E1-A68F-6D01981CFF90}" name="m MDBDF" dataDxfId="49" dataCellStyle="Normal 2"/>
    <tableColumn id="2" xr3:uid="{B6AC030C-9E42-48D8-90E2-E1CEB9EAA22B}" name="m TVDBDF" dataDxfId="48" dataCellStyle="Normal 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9DA5F-7448-480B-BA90-9400664132CD}" name="Table2" displayName="Table2" ref="B38:I64" totalsRowShown="0" headerRowDxfId="47" tableBorderDxfId="46">
  <autoFilter ref="B38:I64" xr:uid="{6A959987-2A05-401D-A7CB-A41FA526B90C}"/>
  <tableColumns count="8">
    <tableColumn id="1" xr3:uid="{5D59DD8C-EB1A-40A9-AAA2-72A74C78A7F3}" name="DESCRIPTION" dataDxfId="45"/>
    <tableColumn id="2" xr3:uid="{27D5A58C-6B05-4D56-A5A3-F922D59B75AD}" name="m-RKB" dataDxfId="44"/>
    <tableColumn id="3" xr3:uid="{A42A6593-42E8-405E-A3B1-DE7EF2D89F95}" name="start " dataDxfId="43"/>
    <tableColumn id="4" xr3:uid="{4D7ACF43-642B-46FE-BA8D-094FD7C9AB6E}" name="end" dataDxfId="42"/>
    <tableColumn id="5" xr3:uid="{99F8209D-E1E2-45D6-85B9-F1656E0B9461}" name="psia" dataDxfId="41"/>
    <tableColumn id="6" xr3:uid="{8B5E2E01-58B7-427B-B1CC-90C3227403F8}" name="degF" dataDxfId="40"/>
    <tableColumn id="7" xr3:uid="{A5240BA1-36A9-4B86-8147-54D210CECF23}" name="psia." dataDxfId="39"/>
    <tableColumn id="8" xr3:uid="{BED6B9F4-5B50-479D-93FE-6564C8C89D57}" name="degF." dataDxfId="3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14881" zoomScaleSheetLayoutView="68" workbookViewId="0"/>
  </sheetViews>
  <sheetFormatPr defaultRowHeight="15.5"/>
  <sheetData/>
  <phoneticPr fontId="0" type="noConversion"/>
  <pageMargins left="0.75" right="0.75" top="1" bottom="1" header="0.5" footer="0.5"/>
  <pageSetup orientation="portrait" r:id="rId1"/>
  <headerFooter alignWithMargins="0">
    <oddFooter>&amp;L&amp;"Verdana,Regular"&amp;6&amp;K000000Open</oddFooter>
    <evenFooter>&amp;L&amp;"Verdana,Regular"&amp;6&amp;K000000Open</evenFooter>
    <firstFooter>&amp;L&amp;"Verdana,Regular"&amp;6&amp;K000000Open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379A-7CA0-4503-9B74-E75EE2486F57}">
  <sheetPr codeName="Sheet2"/>
  <dimension ref="B3:X1262"/>
  <sheetViews>
    <sheetView tabSelected="1" zoomScale="60" zoomScaleNormal="60" workbookViewId="0">
      <selection activeCell="I13" sqref="I13"/>
    </sheetView>
  </sheetViews>
  <sheetFormatPr defaultRowHeight="14.5"/>
  <cols>
    <col min="1" max="1" width="9.23046875" style="147"/>
    <col min="2" max="2" width="15.765625" style="147" bestFit="1" customWidth="1"/>
    <col min="3" max="3" width="15.15234375" style="146" customWidth="1"/>
    <col min="4" max="4" width="7.23046875" style="147" bestFit="1" customWidth="1"/>
    <col min="5" max="5" width="5.23046875" style="147" bestFit="1" customWidth="1"/>
    <col min="6" max="6" width="18.3828125" style="147" bestFit="1" customWidth="1"/>
    <col min="7" max="7" width="13.07421875" style="147" customWidth="1"/>
    <col min="8" max="8" width="16.07421875" style="147" customWidth="1"/>
    <col min="9" max="9" width="14.61328125" style="146" customWidth="1"/>
    <col min="10" max="10" width="9.23046875" style="147" customWidth="1"/>
    <col min="11" max="12" width="9.23046875" style="523"/>
    <col min="13" max="13" width="7.4609375" style="523" bestFit="1" customWidth="1"/>
    <col min="14" max="14" width="9.23046875" style="523"/>
    <col min="15" max="15" width="15.765625" style="523" customWidth="1"/>
    <col min="16" max="16" width="17.3046875" style="523" bestFit="1" customWidth="1"/>
    <col min="17" max="17" width="11.53515625" style="523" bestFit="1" customWidth="1"/>
    <col min="18" max="18" width="10.4609375" style="523" bestFit="1" customWidth="1"/>
    <col min="19" max="19" width="10.69140625" style="523" bestFit="1" customWidth="1"/>
    <col min="20" max="20" width="11.23046875" style="523" bestFit="1" customWidth="1"/>
    <col min="21" max="21" width="10.69140625" style="523" bestFit="1" customWidth="1"/>
    <col min="22" max="22" width="11.23046875" style="523" bestFit="1" customWidth="1"/>
    <col min="23" max="24" width="9.23046875" style="523"/>
    <col min="25" max="16384" width="9.23046875" style="147"/>
  </cols>
  <sheetData>
    <row r="3" spans="2:13">
      <c r="B3" s="166" t="s">
        <v>223</v>
      </c>
      <c r="F3" s="166" t="s">
        <v>237</v>
      </c>
      <c r="I3" s="147"/>
      <c r="K3" s="448" t="s">
        <v>235</v>
      </c>
      <c r="L3" s="449"/>
    </row>
    <row r="4" spans="2:13" ht="15" thickBot="1">
      <c r="B4" s="626" t="s">
        <v>205</v>
      </c>
      <c r="C4" s="627" t="s">
        <v>176</v>
      </c>
      <c r="D4" s="628"/>
      <c r="E4" s="156"/>
      <c r="F4" s="146" t="s">
        <v>238</v>
      </c>
      <c r="G4" s="523" t="s">
        <v>247</v>
      </c>
      <c r="H4" s="523" t="s">
        <v>239</v>
      </c>
      <c r="I4" s="523" t="s">
        <v>240</v>
      </c>
      <c r="K4" s="174" t="s">
        <v>16</v>
      </c>
      <c r="L4" s="174" t="s">
        <v>59</v>
      </c>
      <c r="M4" s="526" t="s">
        <v>16</v>
      </c>
    </row>
    <row r="5" spans="2:13" ht="15.5" thickTop="1" thickBot="1">
      <c r="B5" s="629" t="s">
        <v>177</v>
      </c>
      <c r="C5" s="150" t="s">
        <v>243</v>
      </c>
      <c r="D5" s="630"/>
      <c r="E5" s="156"/>
      <c r="F5" s="146" t="s">
        <v>197</v>
      </c>
      <c r="G5" s="146">
        <v>655.7</v>
      </c>
      <c r="H5" s="171">
        <f t="array" ref="H5">((G5-MAX(IF(K:K&lt;G5,K:K)))/(MAX(IF(K:K&lt;G5,K:K))-MIN(IF(K:K&gt;G5,K:K))))*(VLOOKUP(MAX(IF(K:K&lt;G5,K:K)),K:L,2,FALSE)-VLOOKUP(MIN(IF(K:K&gt;G5,K:K)),K:L,2,FALSE))+ VLOOKUP(MAX(IF(K:K&lt;G5,K:K)),K:L,2,FALSE)</f>
        <v>629.67844585091427</v>
      </c>
      <c r="I5" s="172">
        <f>H5*3.281</f>
        <v>2065.9749808368497</v>
      </c>
      <c r="K5" s="559">
        <v>0</v>
      </c>
      <c r="L5" s="559">
        <v>0</v>
      </c>
      <c r="M5" s="562">
        <f>Table1[[#This Row],[m MDBDF]]</f>
        <v>0</v>
      </c>
    </row>
    <row r="6" spans="2:13" ht="15.5" thickTop="1" thickBot="1">
      <c r="B6" s="629" t="s">
        <v>206</v>
      </c>
      <c r="C6" s="157" t="s">
        <v>326</v>
      </c>
      <c r="D6" s="630"/>
      <c r="E6" s="156"/>
      <c r="F6" s="146" t="s">
        <v>198</v>
      </c>
      <c r="G6" s="146">
        <v>1057.5</v>
      </c>
      <c r="H6" s="171">
        <f t="array" ref="H6">((G6-MAX(IF(K:K&lt;G6,K:K)))/(MAX(IF(K:K&lt;G6,K:K))-MIN(IF(K:K&gt;G6,K:K))))*(VLOOKUP(MAX(IF(K:K&lt;G6,K:K)),K:L,2,FALSE)-VLOOKUP(MIN(IF(K:K&gt;G6,K:K)),K:L,2,FALSE))+ VLOOKUP(MAX(IF(K:K&lt;G6,K:K)),K:L,2,FALSE)</f>
        <v>991.7948512110728</v>
      </c>
      <c r="I6" s="172">
        <f>H6*3.281</f>
        <v>3254.0789068235299</v>
      </c>
      <c r="K6" s="559">
        <v>2.29</v>
      </c>
      <c r="L6" s="559">
        <v>2.29</v>
      </c>
      <c r="M6" s="562">
        <f>Table1[[#This Row],[m MDBDF]]</f>
        <v>2.29</v>
      </c>
    </row>
    <row r="7" spans="2:13" ht="15.5" thickTop="1" thickBot="1">
      <c r="B7" s="629" t="s">
        <v>227</v>
      </c>
      <c r="C7" s="158" t="s">
        <v>241</v>
      </c>
      <c r="D7" s="630"/>
      <c r="E7" s="156"/>
      <c r="F7" s="146" t="s">
        <v>301</v>
      </c>
      <c r="G7" s="146">
        <v>1421.9</v>
      </c>
      <c r="H7" s="171">
        <f t="array" ref="H7">((G7-MAX(IF(K:K&lt;G7,K:K)))/(MAX(IF(K:K&lt;G7,K:K))-MIN(IF(K:K&gt;G7,K:K))))*(VLOOKUP(MAX(IF(K:K&lt;G7,K:K)),K:L,2,FALSE)-VLOOKUP(MIN(IF(K:K&gt;G7,K:K)),K:L,2,FALSE))+ VLOOKUP(MAX(IF(K:K&lt;G7,K:K)),K:L,2,FALSE)</f>
        <v>1321.7844938704029</v>
      </c>
      <c r="I7" s="172">
        <f>H7*3.281</f>
        <v>4336.774924388792</v>
      </c>
      <c r="K7" s="559">
        <v>42.29</v>
      </c>
      <c r="L7" s="559">
        <v>42.29</v>
      </c>
      <c r="M7" s="562">
        <f>Table1[[#This Row],[m MDBDF]]</f>
        <v>42.29</v>
      </c>
    </row>
    <row r="8" spans="2:13" ht="15.5" thickTop="1" thickBot="1">
      <c r="B8" s="629" t="s">
        <v>184</v>
      </c>
      <c r="C8" s="159">
        <v>43433</v>
      </c>
      <c r="D8" s="630"/>
      <c r="E8" s="156"/>
      <c r="F8" s="146" t="s">
        <v>302</v>
      </c>
      <c r="G8" s="146">
        <v>1813.1</v>
      </c>
      <c r="H8" s="171">
        <f t="array" ref="H8">((G8-MAX(IF(K:K&lt;G8,K:K)))/(MAX(IF(K:K&lt;G8,K:K))-MIN(IF(K:K&gt;G8,K:K))))*(VLOOKUP(MAX(IF(K:K&lt;G8,K:K)),K:L,2,FALSE)-VLOOKUP(MIN(IF(K:K&gt;G8,K:K)),K:L,2,FALSE))+ VLOOKUP(MAX(IF(K:K&lt;G8,K:K)),K:L,2,FALSE)</f>
        <v>1628.5812586685158</v>
      </c>
      <c r="I8" s="172">
        <f>H8*3.281</f>
        <v>5343.3751096914002</v>
      </c>
      <c r="K8" s="559">
        <v>72.290000000000006</v>
      </c>
      <c r="L8" s="559">
        <v>72.290000000000006</v>
      </c>
      <c r="M8" s="562">
        <f>Table1[[#This Row],[m MDBDF]]</f>
        <v>72.290000000000006</v>
      </c>
    </row>
    <row r="9" spans="2:13" ht="15.5" thickTop="1" thickBot="1">
      <c r="B9" s="629" t="s">
        <v>231</v>
      </c>
      <c r="C9" s="163">
        <v>2295</v>
      </c>
      <c r="D9" s="631" t="s">
        <v>196</v>
      </c>
      <c r="E9" s="169"/>
      <c r="F9" s="146" t="s">
        <v>325</v>
      </c>
      <c r="G9" s="146">
        <v>2243.8000000000002</v>
      </c>
      <c r="H9" s="171">
        <f t="array" ref="H9">((G9-MAX(IF(K:K&lt;G9,K:K)))/(MAX(IF(K:K&lt;G9,K:K))-MIN(IF(K:K&gt;G9,K:K))))*(VLOOKUP(MAX(IF(K:K&lt;G9,K:K)),K:L,2,FALSE)-VLOOKUP(MIN(IF(K:K&gt;G9,K:K)),K:L,2,FALSE))+ VLOOKUP(MAX(IF(K:K&lt;G9,K:K)),K:L,2,FALSE)</f>
        <v>1869.7130415379336</v>
      </c>
      <c r="I9" s="172">
        <f>H9*3.281</f>
        <v>6134.5284892859599</v>
      </c>
      <c r="K9" s="559">
        <v>102.29</v>
      </c>
      <c r="L9" s="559">
        <v>102.29</v>
      </c>
      <c r="M9" s="562">
        <f>Table1[[#This Row],[m MDBDF]]</f>
        <v>102.29</v>
      </c>
    </row>
    <row r="10" spans="2:13" ht="16.5" thickTop="1" thickBot="1">
      <c r="B10" s="629" t="s">
        <v>224</v>
      </c>
      <c r="C10" s="157">
        <v>450</v>
      </c>
      <c r="D10" s="631" t="s">
        <v>164</v>
      </c>
      <c r="E10" s="169"/>
      <c r="F10"/>
      <c r="G10"/>
      <c r="H10"/>
      <c r="I10"/>
      <c r="K10" s="559">
        <v>112.29</v>
      </c>
      <c r="L10" s="559">
        <v>112.29</v>
      </c>
      <c r="M10" s="562">
        <f>Table1[[#This Row],[m MDBDF]]</f>
        <v>112.29</v>
      </c>
    </row>
    <row r="11" spans="2:13" ht="16.5" thickTop="1" thickBot="1">
      <c r="B11" s="629" t="s">
        <v>225</v>
      </c>
      <c r="C11" s="157">
        <v>232</v>
      </c>
      <c r="D11" s="631" t="s">
        <v>164</v>
      </c>
      <c r="E11" s="169"/>
      <c r="F11"/>
      <c r="G11"/>
      <c r="H11"/>
      <c r="I11"/>
      <c r="J11" s="149"/>
      <c r="K11" s="559">
        <v>122.29</v>
      </c>
      <c r="L11" s="559">
        <v>122.29</v>
      </c>
      <c r="M11" s="562">
        <f>Table1[[#This Row],[m MDBDF]]</f>
        <v>122.29</v>
      </c>
    </row>
    <row r="12" spans="2:13" ht="16.5" thickTop="1" thickBot="1">
      <c r="B12" s="629" t="s">
        <v>226</v>
      </c>
      <c r="C12" s="157" t="s">
        <v>293</v>
      </c>
      <c r="D12" s="631"/>
      <c r="E12" s="169"/>
      <c r="F12"/>
      <c r="G12"/>
      <c r="H12"/>
      <c r="I12"/>
      <c r="J12" s="149"/>
      <c r="K12" s="559">
        <v>132.29</v>
      </c>
      <c r="L12" s="559">
        <v>132.28</v>
      </c>
      <c r="M12" s="562">
        <f>Table1[[#This Row],[m MDBDF]]</f>
        <v>132.29</v>
      </c>
    </row>
    <row r="13" spans="2:13" ht="16.5" thickTop="1" thickBot="1">
      <c r="B13" s="632" t="s">
        <v>250</v>
      </c>
      <c r="C13" s="633" t="s">
        <v>189</v>
      </c>
      <c r="D13" s="634"/>
      <c r="E13" s="169"/>
      <c r="F13"/>
      <c r="G13"/>
      <c r="H13"/>
      <c r="I13"/>
      <c r="K13" s="559">
        <v>142.29</v>
      </c>
      <c r="L13" s="559">
        <v>142.28</v>
      </c>
      <c r="M13" s="562">
        <f>Table1[[#This Row],[m MDBDF]]</f>
        <v>142.29</v>
      </c>
    </row>
    <row r="14" spans="2:13" ht="16.5" thickTop="1" thickBot="1">
      <c r="B14" s="543"/>
      <c r="C14" s="544"/>
      <c r="D14" s="169"/>
      <c r="E14" s="169"/>
      <c r="F14"/>
      <c r="G14"/>
      <c r="H14"/>
      <c r="I14"/>
      <c r="K14" s="559">
        <v>152.29</v>
      </c>
      <c r="L14" s="559">
        <v>152.26</v>
      </c>
      <c r="M14" s="562">
        <f>Table1[[#This Row],[m MDBDF]]</f>
        <v>152.29</v>
      </c>
    </row>
    <row r="15" spans="2:13" ht="16.5" thickTop="1" thickBot="1">
      <c r="F15"/>
      <c r="G15"/>
      <c r="H15"/>
      <c r="I15"/>
      <c r="K15" s="559">
        <v>162.29</v>
      </c>
      <c r="L15" s="559">
        <v>162.22999999999999</v>
      </c>
      <c r="M15" s="562">
        <f>Table1[[#This Row],[m MDBDF]]</f>
        <v>162.29</v>
      </c>
    </row>
    <row r="16" spans="2:13" ht="15.5" thickTop="1" thickBot="1">
      <c r="B16" s="167" t="s">
        <v>230</v>
      </c>
      <c r="D16" s="149"/>
      <c r="E16" s="149"/>
      <c r="F16" s="149" t="s">
        <v>300</v>
      </c>
      <c r="G16" s="146"/>
      <c r="H16" s="149"/>
      <c r="K16" s="559">
        <v>167.29</v>
      </c>
      <c r="L16" s="559">
        <v>167.21</v>
      </c>
      <c r="M16" s="562">
        <f>Table1[[#This Row],[m MDBDF]]</f>
        <v>167.29</v>
      </c>
    </row>
    <row r="17" spans="2:24" ht="16.5" thickTop="1" thickBot="1">
      <c r="B17" s="636" t="s">
        <v>232</v>
      </c>
      <c r="C17" s="627">
        <v>9246</v>
      </c>
      <c r="D17" s="635"/>
      <c r="E17" s="169"/>
      <c r="F17" s="636" t="s">
        <v>111</v>
      </c>
      <c r="G17" s="627" t="s">
        <v>328</v>
      </c>
      <c r="H17" s="646"/>
      <c r="K17" s="559">
        <v>218.4</v>
      </c>
      <c r="L17" s="559">
        <v>218.08</v>
      </c>
      <c r="M17" s="562">
        <f>Table1[[#This Row],[m MDBDF]]</f>
        <v>218.4</v>
      </c>
      <c r="O17"/>
      <c r="P17"/>
      <c r="Q17"/>
      <c r="R17"/>
      <c r="S17"/>
      <c r="T17"/>
      <c r="U17"/>
      <c r="V17"/>
      <c r="W17"/>
      <c r="X17"/>
    </row>
    <row r="18" spans="2:24" ht="16.5" thickTop="1" thickBot="1">
      <c r="B18" s="637" t="s">
        <v>228</v>
      </c>
      <c r="C18" s="150">
        <v>2553.337</v>
      </c>
      <c r="D18" s="631" t="s">
        <v>164</v>
      </c>
      <c r="E18" s="169"/>
      <c r="F18" s="629" t="s">
        <v>299</v>
      </c>
      <c r="G18" s="150">
        <v>1850</v>
      </c>
      <c r="H18" s="641" t="s">
        <v>140</v>
      </c>
      <c r="J18" s="149"/>
      <c r="K18" s="559">
        <v>246.85</v>
      </c>
      <c r="L18" s="559">
        <v>246.29</v>
      </c>
      <c r="M18" s="562">
        <f>Table1[[#This Row],[m MDBDF]]</f>
        <v>246.85</v>
      </c>
      <c r="O18"/>
      <c r="P18"/>
      <c r="Q18"/>
      <c r="R18"/>
      <c r="S18"/>
      <c r="T18"/>
      <c r="U18"/>
      <c r="V18"/>
      <c r="W18"/>
      <c r="X18"/>
    </row>
    <row r="19" spans="2:24" ht="16.5" thickTop="1" thickBot="1">
      <c r="B19" s="637" t="s">
        <v>229</v>
      </c>
      <c r="C19" s="150">
        <v>233.41800000000001</v>
      </c>
      <c r="D19" s="631" t="s">
        <v>174</v>
      </c>
      <c r="E19" s="169"/>
      <c r="F19" s="652" t="s">
        <v>298</v>
      </c>
      <c r="G19" s="653">
        <f t="array" ref="G19">(((VLOOKUP(MIN(IF(L:L&gt;(C27+G18),L:L)),L:M,2,FALSE)-VLOOKUP(MAX(IF(L:L&lt;(C27+G18),L:L)),L:M,2,FALSE))/((MIN(IF(L:L&gt;(C27+G18),L:L)))-(MAX(IF(L:L&lt;(C27+G18),L:L)))))*((G18+C27)-(MAX(IF(L:L&lt;(C27+G18),L:L)))))+(VLOOKUP(MAX(IF(L:L&lt;(C27+G18),L:L)),L:M,2,FALSE))</f>
        <v>2279.8229420084867</v>
      </c>
      <c r="H19" s="644" t="s">
        <v>140</v>
      </c>
      <c r="K19" s="559">
        <v>275.89</v>
      </c>
      <c r="L19" s="559">
        <v>274.91000000000003</v>
      </c>
      <c r="M19" s="562">
        <f>Table1[[#This Row],[m MDBDF]]</f>
        <v>275.89</v>
      </c>
      <c r="O19"/>
      <c r="P19"/>
      <c r="Q19"/>
      <c r="R19"/>
      <c r="S19"/>
      <c r="T19"/>
      <c r="U19"/>
      <c r="V19"/>
      <c r="W19"/>
      <c r="X19"/>
    </row>
    <row r="20" spans="2:24" ht="16.5" thickTop="1" thickBot="1">
      <c r="B20" s="638"/>
      <c r="C20" s="150"/>
      <c r="D20" s="639"/>
      <c r="F20" s="577"/>
      <c r="G20" s="578"/>
      <c r="H20" s="579"/>
      <c r="K20" s="559">
        <v>304.67</v>
      </c>
      <c r="L20" s="559">
        <v>303.05</v>
      </c>
      <c r="M20" s="562">
        <f>Table1[[#This Row],[m MDBDF]]</f>
        <v>304.67</v>
      </c>
      <c r="O20"/>
      <c r="P20"/>
      <c r="Q20"/>
      <c r="R20"/>
      <c r="S20"/>
      <c r="T20"/>
      <c r="U20"/>
      <c r="V20"/>
      <c r="W20"/>
      <c r="X20"/>
    </row>
    <row r="21" spans="2:24" ht="16.5" thickTop="1" thickBot="1">
      <c r="B21" s="640" t="s">
        <v>233</v>
      </c>
      <c r="C21" s="150">
        <v>9084</v>
      </c>
      <c r="D21" s="641"/>
      <c r="E21" s="170"/>
      <c r="J21" s="151"/>
      <c r="K21" s="559">
        <v>332.42</v>
      </c>
      <c r="L21" s="559">
        <v>329.96</v>
      </c>
      <c r="M21" s="562">
        <f>Table1[[#This Row],[m MDBDF]]</f>
        <v>332.42</v>
      </c>
      <c r="O21"/>
      <c r="P21"/>
      <c r="Q21"/>
      <c r="R21"/>
      <c r="S21"/>
      <c r="T21"/>
      <c r="U21"/>
      <c r="V21"/>
      <c r="W21"/>
      <c r="X21"/>
    </row>
    <row r="22" spans="2:24" ht="16.5" thickTop="1" thickBot="1">
      <c r="B22" s="640" t="s">
        <v>228</v>
      </c>
      <c r="C22" s="530">
        <v>2553.5059999999999</v>
      </c>
      <c r="D22" s="641" t="s">
        <v>164</v>
      </c>
      <c r="E22" s="170"/>
      <c r="F22" s="149" t="s">
        <v>297</v>
      </c>
      <c r="G22" s="146"/>
      <c r="H22" s="146"/>
      <c r="I22" s="148"/>
      <c r="K22" s="559">
        <v>361.99</v>
      </c>
      <c r="L22" s="559">
        <v>358.39</v>
      </c>
      <c r="M22" s="562">
        <f>Table1[[#This Row],[m MDBDF]]</f>
        <v>361.99</v>
      </c>
      <c r="O22"/>
      <c r="P22"/>
      <c r="Q22"/>
      <c r="R22"/>
      <c r="S22"/>
      <c r="T22"/>
      <c r="U22"/>
      <c r="V22"/>
      <c r="W22"/>
      <c r="X22"/>
    </row>
    <row r="23" spans="2:24" ht="16.5" thickTop="1" thickBot="1">
      <c r="B23" s="642" t="s">
        <v>194</v>
      </c>
      <c r="C23" s="643">
        <v>233.41800000000001</v>
      </c>
      <c r="D23" s="644" t="s">
        <v>174</v>
      </c>
      <c r="E23" s="170"/>
      <c r="F23" s="527" t="s">
        <v>111</v>
      </c>
      <c r="G23" s="528" t="s">
        <v>296</v>
      </c>
      <c r="H23" s="528" t="s">
        <v>295</v>
      </c>
      <c r="I23" s="529" t="s">
        <v>246</v>
      </c>
      <c r="K23" s="559">
        <v>390.76</v>
      </c>
      <c r="L23" s="559">
        <v>385.78</v>
      </c>
      <c r="M23" s="562">
        <f>Table1[[#This Row],[m MDBDF]]</f>
        <v>390.76</v>
      </c>
      <c r="O23"/>
      <c r="P23"/>
      <c r="Q23"/>
      <c r="R23"/>
      <c r="S23"/>
      <c r="T23"/>
      <c r="U23"/>
      <c r="V23"/>
      <c r="W23"/>
      <c r="X23"/>
    </row>
    <row r="24" spans="2:24" ht="16.5" thickTop="1" thickBot="1">
      <c r="F24" s="600" t="s">
        <v>328</v>
      </c>
      <c r="G24" s="525">
        <v>2325</v>
      </c>
      <c r="H24" s="524">
        <v>2350</v>
      </c>
      <c r="I24" s="621">
        <f>(G24+H24)/2</f>
        <v>2337.5</v>
      </c>
      <c r="K24" s="559">
        <v>418.91</v>
      </c>
      <c r="L24" s="559">
        <v>412.35</v>
      </c>
      <c r="M24" s="562">
        <f>Table1[[#This Row],[m MDBDF]]</f>
        <v>418.91</v>
      </c>
      <c r="O24"/>
      <c r="P24"/>
      <c r="Q24"/>
      <c r="R24"/>
      <c r="S24"/>
      <c r="T24"/>
      <c r="U24"/>
      <c r="V24"/>
      <c r="W24"/>
      <c r="X24"/>
    </row>
    <row r="25" spans="2:24" ht="16.5" thickTop="1" thickBot="1">
      <c r="B25" s="166" t="s">
        <v>234</v>
      </c>
      <c r="D25" s="149"/>
      <c r="E25" s="149"/>
      <c r="F25"/>
      <c r="G25"/>
      <c r="H25"/>
      <c r="I25"/>
      <c r="K25" s="559">
        <v>448.07</v>
      </c>
      <c r="L25" s="559">
        <v>439.72</v>
      </c>
      <c r="M25" s="562">
        <f>Table1[[#This Row],[m MDBDF]]</f>
        <v>448.07</v>
      </c>
      <c r="O25"/>
      <c r="P25"/>
      <c r="Q25"/>
      <c r="R25"/>
      <c r="S25"/>
      <c r="T25"/>
      <c r="U25"/>
      <c r="V25"/>
      <c r="W25"/>
      <c r="X25"/>
    </row>
    <row r="26" spans="2:24" ht="16.5" thickTop="1" thickBot="1">
      <c r="B26" s="645" t="s">
        <v>245</v>
      </c>
      <c r="C26" s="627">
        <v>17.28</v>
      </c>
      <c r="D26" s="646" t="s">
        <v>140</v>
      </c>
      <c r="E26" s="170"/>
      <c r="F26"/>
      <c r="G26"/>
      <c r="H26"/>
      <c r="I26"/>
      <c r="K26" s="559">
        <v>476.7</v>
      </c>
      <c r="L26" s="559">
        <v>466.46</v>
      </c>
      <c r="M26" s="562">
        <f>Table1[[#This Row],[m MDBDF]]</f>
        <v>476.7</v>
      </c>
      <c r="O26"/>
      <c r="P26"/>
      <c r="Q26"/>
      <c r="R26"/>
      <c r="S26"/>
      <c r="T26"/>
      <c r="U26"/>
      <c r="V26"/>
      <c r="W26"/>
      <c r="X26"/>
    </row>
    <row r="27" spans="2:24" ht="16.5" thickTop="1" thickBot="1">
      <c r="B27" s="647" t="s">
        <v>24</v>
      </c>
      <c r="C27" s="150">
        <v>37.200000000000003</v>
      </c>
      <c r="D27" s="641" t="s">
        <v>140</v>
      </c>
      <c r="E27" s="170"/>
      <c r="F27"/>
      <c r="G27"/>
      <c r="H27"/>
      <c r="I27"/>
      <c r="K27" s="559">
        <v>505.3</v>
      </c>
      <c r="L27" s="559">
        <v>493.01</v>
      </c>
      <c r="M27" s="562">
        <f>Table1[[#This Row],[m MDBDF]]</f>
        <v>505.3</v>
      </c>
      <c r="O27"/>
      <c r="P27"/>
      <c r="Q27"/>
      <c r="R27"/>
      <c r="S27"/>
      <c r="T27"/>
      <c r="U27"/>
      <c r="V27"/>
      <c r="W27"/>
      <c r="X27"/>
    </row>
    <row r="28" spans="2:24" ht="16.5" thickTop="1" thickBot="1">
      <c r="B28" s="647" t="s">
        <v>182</v>
      </c>
      <c r="C28" s="150">
        <v>61.5</v>
      </c>
      <c r="D28" s="641" t="s">
        <v>183</v>
      </c>
      <c r="E28" s="149"/>
      <c r="F28"/>
      <c r="G28"/>
      <c r="H28"/>
      <c r="I28"/>
      <c r="K28" s="559">
        <v>533.6</v>
      </c>
      <c r="L28" s="559">
        <v>519.11</v>
      </c>
      <c r="M28" s="562">
        <f>Table1[[#This Row],[m MDBDF]]</f>
        <v>533.6</v>
      </c>
      <c r="O28"/>
      <c r="P28"/>
      <c r="Q28"/>
      <c r="R28"/>
      <c r="S28"/>
      <c r="T28"/>
      <c r="U28"/>
      <c r="V28"/>
      <c r="W28"/>
      <c r="X28"/>
    </row>
    <row r="29" spans="2:24" ht="16.5" thickTop="1" thickBot="1">
      <c r="B29" s="629" t="s">
        <v>244</v>
      </c>
      <c r="C29" s="157">
        <v>2294.6</v>
      </c>
      <c r="D29" s="631" t="s">
        <v>196</v>
      </c>
      <c r="E29" s="169"/>
      <c r="F29"/>
      <c r="G29"/>
      <c r="H29"/>
      <c r="I29"/>
      <c r="K29" s="559">
        <v>562.85</v>
      </c>
      <c r="L29" s="559">
        <v>545.85</v>
      </c>
      <c r="M29" s="562">
        <f>Table1[[#This Row],[m MDBDF]]</f>
        <v>562.85</v>
      </c>
      <c r="O29"/>
      <c r="P29"/>
      <c r="Q29"/>
      <c r="R29"/>
      <c r="S29"/>
      <c r="T29"/>
      <c r="U29"/>
      <c r="V29"/>
      <c r="W29"/>
      <c r="X29"/>
    </row>
    <row r="30" spans="2:24" ht="16.5" thickTop="1" thickBot="1">
      <c r="B30" s="637" t="s">
        <v>242</v>
      </c>
      <c r="C30" s="150" t="s">
        <v>327</v>
      </c>
      <c r="D30" s="639"/>
      <c r="E30" s="151"/>
      <c r="F30"/>
      <c r="G30"/>
      <c r="H30"/>
      <c r="I30"/>
      <c r="K30" s="559">
        <v>591.1</v>
      </c>
      <c r="L30" s="559">
        <v>571.41</v>
      </c>
      <c r="M30" s="562">
        <f>Table1[[#This Row],[m MDBDF]]</f>
        <v>591.1</v>
      </c>
      <c r="O30"/>
      <c r="P30"/>
      <c r="Q30"/>
      <c r="R30"/>
      <c r="S30"/>
      <c r="T30"/>
      <c r="U30"/>
      <c r="V30"/>
      <c r="W30"/>
      <c r="X30"/>
    </row>
    <row r="31" spans="2:24" ht="16.5" thickTop="1" thickBot="1">
      <c r="B31" s="632" t="s">
        <v>181</v>
      </c>
      <c r="C31" s="633" t="s">
        <v>292</v>
      </c>
      <c r="D31" s="648"/>
      <c r="F31"/>
      <c r="G31"/>
      <c r="H31"/>
      <c r="I31"/>
      <c r="K31" s="559">
        <v>619.78</v>
      </c>
      <c r="L31" s="559">
        <v>597.26</v>
      </c>
      <c r="M31" s="562">
        <f>Table1[[#This Row],[m MDBDF]]</f>
        <v>619.78</v>
      </c>
      <c r="O31"/>
      <c r="P31"/>
      <c r="Q31"/>
      <c r="R31"/>
      <c r="S31"/>
      <c r="T31"/>
      <c r="U31"/>
      <c r="V31"/>
      <c r="W31"/>
      <c r="X31"/>
    </row>
    <row r="32" spans="2:24" ht="16.5" thickTop="1" thickBot="1">
      <c r="F32"/>
      <c r="G32"/>
      <c r="H32"/>
      <c r="I32"/>
      <c r="K32" s="559">
        <v>648.6</v>
      </c>
      <c r="L32" s="559">
        <v>623.25</v>
      </c>
      <c r="M32" s="562">
        <f>Table1[[#This Row],[m MDBDF]]</f>
        <v>648.6</v>
      </c>
      <c r="O32"/>
      <c r="P32"/>
      <c r="Q32"/>
      <c r="R32"/>
      <c r="S32"/>
      <c r="T32"/>
      <c r="U32"/>
      <c r="V32"/>
      <c r="W32"/>
      <c r="X32"/>
    </row>
    <row r="33" spans="2:24" ht="16.5" customHeight="1" thickTop="1" thickBot="1">
      <c r="B33" s="649" t="s">
        <v>338</v>
      </c>
      <c r="C33" s="650">
        <v>65</v>
      </c>
      <c r="D33" s="651" t="s">
        <v>291</v>
      </c>
      <c r="F33"/>
      <c r="G33"/>
      <c r="H33"/>
      <c r="I33"/>
      <c r="K33" s="559">
        <v>677.04</v>
      </c>
      <c r="L33" s="559">
        <v>649</v>
      </c>
      <c r="M33" s="562">
        <f>Table1[[#This Row],[m MDBDF]]</f>
        <v>677.04</v>
      </c>
      <c r="O33"/>
      <c r="P33"/>
      <c r="Q33"/>
      <c r="R33"/>
      <c r="S33"/>
      <c r="T33"/>
      <c r="U33"/>
      <c r="V33"/>
      <c r="W33"/>
      <c r="X33"/>
    </row>
    <row r="34" spans="2:24" ht="16.5" thickTop="1" thickBot="1">
      <c r="B34" s="622"/>
      <c r="K34" s="559">
        <v>705.62</v>
      </c>
      <c r="L34" s="559">
        <v>674.91</v>
      </c>
      <c r="M34" s="562">
        <f>Table1[[#This Row],[m MDBDF]]</f>
        <v>705.62</v>
      </c>
      <c r="O34"/>
      <c r="P34"/>
      <c r="Q34"/>
      <c r="R34"/>
      <c r="S34"/>
      <c r="T34"/>
      <c r="U34"/>
      <c r="V34"/>
      <c r="W34"/>
      <c r="X34"/>
    </row>
    <row r="35" spans="2:24" ht="16.5" thickTop="1" thickBot="1">
      <c r="K35" s="559">
        <v>734.38</v>
      </c>
      <c r="L35" s="559">
        <v>700.9</v>
      </c>
      <c r="M35" s="562">
        <f>Table1[[#This Row],[m MDBDF]]</f>
        <v>734.38</v>
      </c>
      <c r="O35"/>
      <c r="P35"/>
      <c r="Q35"/>
      <c r="R35"/>
      <c r="S35"/>
      <c r="T35"/>
      <c r="U35"/>
      <c r="V35"/>
      <c r="W35"/>
      <c r="X35"/>
    </row>
    <row r="36" spans="2:24" ht="16.5" thickTop="1" thickBot="1">
      <c r="B36" s="668" t="s">
        <v>339</v>
      </c>
      <c r="C36" s="523"/>
      <c r="D36" s="523"/>
      <c r="E36" s="523"/>
      <c r="F36" s="669" t="s">
        <v>52</v>
      </c>
      <c r="G36" s="669"/>
      <c r="H36" s="669" t="s">
        <v>249</v>
      </c>
      <c r="I36" s="669"/>
      <c r="K36" s="559">
        <v>762.86</v>
      </c>
      <c r="L36" s="559">
        <v>726.61</v>
      </c>
      <c r="M36" s="562">
        <f>Table1[[#This Row],[m MDBDF]]</f>
        <v>762.86</v>
      </c>
      <c r="O36"/>
      <c r="P36"/>
      <c r="Q36"/>
      <c r="R36"/>
      <c r="S36"/>
      <c r="T36"/>
      <c r="U36"/>
      <c r="V36"/>
      <c r="W36"/>
      <c r="X36"/>
    </row>
    <row r="37" spans="2:24" ht="16.5" thickTop="1" thickBot="1">
      <c r="B37" s="446"/>
      <c r="C37" s="168" t="s">
        <v>236</v>
      </c>
      <c r="D37" s="523"/>
      <c r="E37" s="523"/>
      <c r="F37" s="523" t="s">
        <v>1</v>
      </c>
      <c r="G37" s="523" t="s">
        <v>253</v>
      </c>
      <c r="H37" s="523" t="s">
        <v>1</v>
      </c>
      <c r="I37" s="523" t="s">
        <v>253</v>
      </c>
      <c r="K37" s="559">
        <v>791.91</v>
      </c>
      <c r="L37" s="559">
        <v>752.87</v>
      </c>
      <c r="M37" s="562">
        <f>Table1[[#This Row],[m MDBDF]]</f>
        <v>791.91</v>
      </c>
      <c r="O37"/>
      <c r="P37"/>
      <c r="Q37"/>
      <c r="R37"/>
      <c r="S37"/>
      <c r="T37"/>
      <c r="U37"/>
      <c r="V37"/>
      <c r="W37"/>
      <c r="X37"/>
    </row>
    <row r="38" spans="2:24" ht="16.5" thickTop="1" thickBot="1">
      <c r="B38" s="174" t="s">
        <v>151</v>
      </c>
      <c r="C38" s="581" t="s">
        <v>307</v>
      </c>
      <c r="D38" s="582" t="s">
        <v>248</v>
      </c>
      <c r="E38" s="583" t="s">
        <v>41</v>
      </c>
      <c r="F38" s="584" t="s">
        <v>173</v>
      </c>
      <c r="G38" s="174" t="s">
        <v>174</v>
      </c>
      <c r="H38" s="174" t="s">
        <v>279</v>
      </c>
      <c r="I38" s="174" t="s">
        <v>280</v>
      </c>
      <c r="K38" s="559">
        <v>820.67</v>
      </c>
      <c r="L38" s="559">
        <v>778.87</v>
      </c>
      <c r="M38" s="562">
        <f>Table1[[#This Row],[m MDBDF]]</f>
        <v>820.67</v>
      </c>
      <c r="O38" s="623" t="s">
        <v>289</v>
      </c>
      <c r="P38" s="654"/>
      <c r="Q38" s="654"/>
      <c r="R38" s="654"/>
      <c r="S38"/>
      <c r="T38"/>
      <c r="U38"/>
      <c r="V38"/>
      <c r="W38"/>
      <c r="X38"/>
    </row>
    <row r="39" spans="2:24" ht="16.5" thickTop="1" thickBot="1">
      <c r="B39" s="580" t="s">
        <v>66</v>
      </c>
      <c r="C39" s="565">
        <v>2295</v>
      </c>
      <c r="D39" s="173">
        <v>0.6430555555555556</v>
      </c>
      <c r="E39" s="566">
        <v>0.65694444444444444</v>
      </c>
      <c r="F39" s="569">
        <v>1989.8889999999999</v>
      </c>
      <c r="G39" s="570">
        <v>253.67099999999999</v>
      </c>
      <c r="H39" s="571">
        <v>1989.1579999999999</v>
      </c>
      <c r="I39" s="571">
        <v>253.47900000000001</v>
      </c>
      <c r="K39" s="559">
        <v>849.35</v>
      </c>
      <c r="L39" s="559">
        <v>804.79</v>
      </c>
      <c r="M39" s="562">
        <f>Table1[[#This Row],[m MDBDF]]</f>
        <v>849.35</v>
      </c>
      <c r="O39" s="624"/>
      <c r="P39" s="655" t="s">
        <v>267</v>
      </c>
      <c r="Q39" s="656" t="s">
        <v>262</v>
      </c>
      <c r="R39" s="657" t="s">
        <v>263</v>
      </c>
      <c r="S39"/>
      <c r="T39"/>
      <c r="U39"/>
      <c r="V39"/>
      <c r="W39"/>
      <c r="X39"/>
    </row>
    <row r="40" spans="2:24" ht="16.5" thickTop="1" thickBot="1">
      <c r="B40" s="580" t="s">
        <v>43</v>
      </c>
      <c r="C40" s="565">
        <v>2253</v>
      </c>
      <c r="D40" s="567">
        <v>0.65902777777777777</v>
      </c>
      <c r="E40" s="566">
        <v>0.66249999999999998</v>
      </c>
      <c r="F40" s="569">
        <v>1962.277</v>
      </c>
      <c r="G40" s="570">
        <v>253.67099999999999</v>
      </c>
      <c r="H40" s="571">
        <v>1962.02</v>
      </c>
      <c r="I40" s="571">
        <v>253.36699999999999</v>
      </c>
      <c r="K40" s="559">
        <v>878.12</v>
      </c>
      <c r="L40" s="559">
        <v>830.88</v>
      </c>
      <c r="M40" s="562">
        <f>Table1[[#This Row],[m MDBDF]]</f>
        <v>878.12</v>
      </c>
      <c r="O40" s="663" t="s">
        <v>264</v>
      </c>
      <c r="P40" s="658">
        <f>(96.307*Q40)-42351</f>
        <v>2281.9090052971151</v>
      </c>
      <c r="Q40" s="625">
        <v>463.44407992458611</v>
      </c>
      <c r="R40" s="659">
        <f>Q40-Q41</f>
        <v>-2.4272139853565022E-11</v>
      </c>
      <c r="S40"/>
      <c r="T40"/>
      <c r="U40"/>
      <c r="V40"/>
      <c r="W40"/>
      <c r="X40"/>
    </row>
    <row r="41" spans="2:24" ht="16.5" thickTop="1" thickBot="1">
      <c r="B41" s="580" t="s">
        <v>44</v>
      </c>
      <c r="C41" s="565">
        <v>2233</v>
      </c>
      <c r="D41" s="567">
        <v>0.66319444444444442</v>
      </c>
      <c r="E41" s="566">
        <v>0.66666666666666663</v>
      </c>
      <c r="F41" s="569">
        <v>1949.13</v>
      </c>
      <c r="G41" s="570">
        <v>253.21299999999999</v>
      </c>
      <c r="H41" s="571">
        <v>1948.9939999999999</v>
      </c>
      <c r="I41" s="571">
        <v>253.06899999999999</v>
      </c>
      <c r="K41" s="559">
        <v>906.63</v>
      </c>
      <c r="L41" s="559">
        <v>856.58</v>
      </c>
      <c r="M41" s="562">
        <f>Table1[[#This Row],[m MDBDF]]</f>
        <v>906.63</v>
      </c>
      <c r="O41" s="664" t="s">
        <v>265</v>
      </c>
      <c r="P41" s="660">
        <f>(3.0641*Q41)+861.87</f>
        <v>2281.9090052969987</v>
      </c>
      <c r="Q41" s="661">
        <v>463.44407992461038</v>
      </c>
      <c r="R41" s="662"/>
      <c r="S41"/>
      <c r="T41"/>
      <c r="U41"/>
      <c r="V41"/>
      <c r="W41"/>
      <c r="X41"/>
    </row>
    <row r="42" spans="2:24" ht="16.5" thickTop="1" thickBot="1">
      <c r="B42" s="580" t="s">
        <v>45</v>
      </c>
      <c r="C42" s="565">
        <v>2100</v>
      </c>
      <c r="D42" s="567">
        <v>0.67152777777777783</v>
      </c>
      <c r="E42" s="566">
        <v>0.67499999999999993</v>
      </c>
      <c r="F42" s="569">
        <v>1861.222</v>
      </c>
      <c r="G42" s="570">
        <v>251.74600000000001</v>
      </c>
      <c r="H42" s="571">
        <v>1861.239</v>
      </c>
      <c r="I42" s="571">
        <v>251.024</v>
      </c>
      <c r="K42" s="559">
        <v>935.35</v>
      </c>
      <c r="L42" s="559">
        <v>882.37</v>
      </c>
      <c r="M42" s="562">
        <f>Table1[[#This Row],[m MDBDF]]</f>
        <v>935.35</v>
      </c>
      <c r="O42" s="579"/>
      <c r="P42" s="147"/>
      <c r="Q42" s="147"/>
      <c r="R42" s="147"/>
      <c r="S42"/>
      <c r="T42"/>
      <c r="U42"/>
      <c r="V42"/>
      <c r="W42"/>
      <c r="X42"/>
    </row>
    <row r="43" spans="2:24" ht="16.5" thickTop="1" thickBot="1">
      <c r="B43" s="580" t="s">
        <v>46</v>
      </c>
      <c r="C43" s="565">
        <v>2000</v>
      </c>
      <c r="D43" s="567">
        <v>0.6791666666666667</v>
      </c>
      <c r="E43" s="566">
        <v>0.68263888888888891</v>
      </c>
      <c r="F43" s="569">
        <v>1786.4760000000001</v>
      </c>
      <c r="G43" s="570">
        <v>249.61</v>
      </c>
      <c r="H43" s="571">
        <v>1786.595</v>
      </c>
      <c r="I43" s="571">
        <v>248.70400000000001</v>
      </c>
      <c r="K43" s="559">
        <v>963.78</v>
      </c>
      <c r="L43" s="559">
        <v>907.96</v>
      </c>
      <c r="M43" s="562">
        <f>Table1[[#This Row],[m MDBDF]]</f>
        <v>963.78</v>
      </c>
      <c r="O43" s="149" t="s">
        <v>268</v>
      </c>
      <c r="P43" s="665">
        <f>P40/3.281</f>
        <v>695.49192480862996</v>
      </c>
      <c r="Q43" s="646" t="s">
        <v>266</v>
      </c>
      <c r="R43" s="147"/>
      <c r="S43"/>
      <c r="T43"/>
      <c r="U43"/>
      <c r="V43"/>
      <c r="W43"/>
      <c r="X43"/>
    </row>
    <row r="44" spans="2:24" ht="16.5" thickTop="1" thickBot="1">
      <c r="B44" s="580" t="s">
        <v>67</v>
      </c>
      <c r="C44" s="565">
        <v>1900</v>
      </c>
      <c r="D44" s="567">
        <v>0.68680555555555556</v>
      </c>
      <c r="E44" s="566">
        <v>0.69027777777777777</v>
      </c>
      <c r="F44" s="569">
        <v>1703.9079999999999</v>
      </c>
      <c r="G44" s="570">
        <v>246.745</v>
      </c>
      <c r="H44" s="571">
        <v>1704.067</v>
      </c>
      <c r="I44" s="571">
        <v>246.07599999999999</v>
      </c>
      <c r="K44" s="559">
        <v>992.69</v>
      </c>
      <c r="L44" s="559">
        <v>933.91</v>
      </c>
      <c r="M44" s="562">
        <f>Table1[[#This Row],[m MDBDF]]</f>
        <v>992.69</v>
      </c>
      <c r="O44" s="147"/>
      <c r="P44" s="666">
        <f t="array" ref="P44">(((VLOOKUP(MIN(IF(L:L&gt;(P43),L:L)),L:M,2,FALSE)-VLOOKUP(MAX(IF(L:L&lt;(P43),L:L)),L:M,2,FALSE))/((MIN(IF(L:L&gt;(P43),L:L)))-(MAX(IF(L:L&lt;(P43),L:L)))))*((P43)-(MAX(IF(L:L&lt;(P43),L:L)))))+(VLOOKUP(MAX(IF(L:L&lt;(P43),L:L)),L:M,2,FALSE))</f>
        <v>728.39553510951123</v>
      </c>
      <c r="Q44" s="641" t="s">
        <v>270</v>
      </c>
      <c r="R44" s="147"/>
      <c r="S44"/>
      <c r="T44"/>
      <c r="U44"/>
      <c r="V44"/>
      <c r="W44"/>
      <c r="X44"/>
    </row>
    <row r="45" spans="2:24" ht="16.5" thickTop="1" thickBot="1">
      <c r="B45" s="580" t="s">
        <v>57</v>
      </c>
      <c r="C45" s="565">
        <v>1823</v>
      </c>
      <c r="D45" s="567">
        <v>0.69444444444444453</v>
      </c>
      <c r="E45" s="568">
        <v>0.69791666666666663</v>
      </c>
      <c r="F45" s="569">
        <v>1635.5820000000001</v>
      </c>
      <c r="G45" s="570">
        <v>244.92500000000001</v>
      </c>
      <c r="H45" s="571">
        <v>1635.865</v>
      </c>
      <c r="I45" s="571">
        <v>244.255</v>
      </c>
      <c r="K45" s="559">
        <v>1021.17</v>
      </c>
      <c r="L45" s="559">
        <v>959.32</v>
      </c>
      <c r="M45" s="562">
        <f>Table1[[#This Row],[m MDBDF]]</f>
        <v>1021.17</v>
      </c>
      <c r="O45" s="147"/>
      <c r="P45" s="667">
        <f>P44*3.281</f>
        <v>2389.8657506943064</v>
      </c>
      <c r="Q45" s="644" t="s">
        <v>269</v>
      </c>
      <c r="R45" s="147"/>
      <c r="S45"/>
      <c r="T45"/>
      <c r="U45"/>
      <c r="V45"/>
      <c r="W45"/>
      <c r="X45"/>
    </row>
    <row r="46" spans="2:24" ht="16.5" thickTop="1" thickBot="1">
      <c r="B46" s="580" t="s">
        <v>58</v>
      </c>
      <c r="C46" s="565">
        <v>1810</v>
      </c>
      <c r="D46" s="567">
        <v>0.69861111111111107</v>
      </c>
      <c r="E46" s="566">
        <v>0.70208333333333339</v>
      </c>
      <c r="F46" s="569">
        <v>1623.5239999999999</v>
      </c>
      <c r="G46" s="570">
        <v>243.88300000000001</v>
      </c>
      <c r="H46" s="571">
        <v>1623.617</v>
      </c>
      <c r="I46" s="571">
        <v>243.399</v>
      </c>
      <c r="K46" s="559">
        <v>1049.8599999999999</v>
      </c>
      <c r="L46" s="559">
        <v>984.94</v>
      </c>
      <c r="M46" s="562">
        <f>Table1[[#This Row],[m MDBDF]]</f>
        <v>1049.8599999999999</v>
      </c>
      <c r="O46"/>
      <c r="P46"/>
      <c r="Q46"/>
      <c r="R46"/>
      <c r="S46"/>
      <c r="T46"/>
      <c r="U46"/>
      <c r="V46"/>
      <c r="W46"/>
      <c r="X46"/>
    </row>
    <row r="47" spans="2:24" ht="16.5" thickTop="1" thickBot="1">
      <c r="B47" s="580" t="s">
        <v>156</v>
      </c>
      <c r="C47" s="565">
        <v>1700</v>
      </c>
      <c r="D47" s="567">
        <v>0.70763888888888893</v>
      </c>
      <c r="E47" s="566">
        <v>0.71111111111111114</v>
      </c>
      <c r="F47" s="569">
        <v>1517.4659999999999</v>
      </c>
      <c r="G47" s="570">
        <v>240.80099999999999</v>
      </c>
      <c r="H47" s="571">
        <v>1517.9010000000001</v>
      </c>
      <c r="I47" s="571">
        <v>240.245</v>
      </c>
      <c r="K47" s="559">
        <v>1078.76</v>
      </c>
      <c r="L47" s="559">
        <v>1010.87</v>
      </c>
      <c r="M47" s="562">
        <f>Table1[[#This Row],[m MDBDF]]</f>
        <v>1078.76</v>
      </c>
      <c r="O47"/>
      <c r="P47"/>
      <c r="Q47"/>
      <c r="R47"/>
      <c r="S47"/>
      <c r="T47"/>
      <c r="U47"/>
      <c r="V47"/>
      <c r="W47"/>
      <c r="X47"/>
    </row>
    <row r="48" spans="2:24" ht="16.5" thickTop="1" thickBot="1">
      <c r="B48" s="580" t="s">
        <v>167</v>
      </c>
      <c r="C48" s="565">
        <v>1600</v>
      </c>
      <c r="D48" s="567">
        <v>0.71527777777777779</v>
      </c>
      <c r="E48" s="566">
        <v>0.71875</v>
      </c>
      <c r="F48" s="569">
        <v>1412.62</v>
      </c>
      <c r="G48" s="570">
        <v>237.905</v>
      </c>
      <c r="H48" s="571">
        <v>1412.914</v>
      </c>
      <c r="I48" s="571">
        <v>236.75899999999999</v>
      </c>
      <c r="K48" s="559">
        <v>1107.31</v>
      </c>
      <c r="L48" s="559">
        <v>1036.6300000000001</v>
      </c>
      <c r="M48" s="562">
        <f>Table1[[#This Row],[m MDBDF]]</f>
        <v>1107.31</v>
      </c>
      <c r="O48"/>
      <c r="P48"/>
      <c r="Q48"/>
      <c r="R48"/>
      <c r="S48"/>
      <c r="T48"/>
      <c r="U48"/>
      <c r="V48"/>
      <c r="W48"/>
      <c r="X48"/>
    </row>
    <row r="49" spans="2:24" ht="16.5" thickTop="1" thickBot="1">
      <c r="B49" s="580" t="s">
        <v>168</v>
      </c>
      <c r="C49" s="565">
        <v>1500</v>
      </c>
      <c r="D49" s="567">
        <v>0.72291666666666676</v>
      </c>
      <c r="E49" s="566">
        <v>0.72638888888888886</v>
      </c>
      <c r="F49" s="569">
        <v>1298.394</v>
      </c>
      <c r="G49" s="570">
        <v>234.10300000000001</v>
      </c>
      <c r="H49" s="571">
        <v>1299.0229999999999</v>
      </c>
      <c r="I49" s="571">
        <v>232.65799999999999</v>
      </c>
      <c r="K49" s="559">
        <v>1135.94</v>
      </c>
      <c r="L49" s="559">
        <v>1062.55</v>
      </c>
      <c r="M49" s="562">
        <f>Table1[[#This Row],[m MDBDF]]</f>
        <v>1135.94</v>
      </c>
      <c r="O49"/>
      <c r="P49"/>
      <c r="Q49"/>
      <c r="R49"/>
      <c r="S49"/>
      <c r="T49"/>
      <c r="U49"/>
      <c r="V49"/>
      <c r="W49"/>
      <c r="X49"/>
    </row>
    <row r="50" spans="2:24" ht="16.5" thickTop="1" thickBot="1">
      <c r="B50" s="580" t="s">
        <v>311</v>
      </c>
      <c r="C50" s="565">
        <v>1431</v>
      </c>
      <c r="D50" s="567">
        <v>0.72986111111111107</v>
      </c>
      <c r="E50" s="566">
        <v>0.73333333333333339</v>
      </c>
      <c r="F50" s="569">
        <v>1217.0530000000001</v>
      </c>
      <c r="G50" s="570">
        <v>228.14500000000001</v>
      </c>
      <c r="H50" s="571">
        <v>1217.644</v>
      </c>
      <c r="I50" s="571">
        <v>225.38200000000001</v>
      </c>
      <c r="K50" s="559">
        <v>1164.92</v>
      </c>
      <c r="L50" s="559">
        <v>1088.82</v>
      </c>
      <c r="M50" s="562">
        <f>Table1[[#This Row],[m MDBDF]]</f>
        <v>1164.92</v>
      </c>
      <c r="O50"/>
      <c r="P50"/>
      <c r="Q50"/>
      <c r="R50"/>
      <c r="S50"/>
      <c r="T50"/>
      <c r="U50"/>
      <c r="V50"/>
      <c r="W50"/>
      <c r="X50"/>
    </row>
    <row r="51" spans="2:24" ht="16.5" thickTop="1" thickBot="1">
      <c r="B51" s="585" t="s">
        <v>312</v>
      </c>
      <c r="C51" s="587">
        <v>1411</v>
      </c>
      <c r="D51" s="589">
        <v>0.73402777777777783</v>
      </c>
      <c r="E51" s="591">
        <v>0.73749999999999993</v>
      </c>
      <c r="F51" s="593">
        <v>1192.8869999999999</v>
      </c>
      <c r="G51" s="595">
        <v>224.191</v>
      </c>
      <c r="H51" s="597">
        <v>1193.6590000000001</v>
      </c>
      <c r="I51" s="597">
        <v>223.23699999999999</v>
      </c>
      <c r="K51" s="559">
        <v>1193.55</v>
      </c>
      <c r="L51" s="559">
        <v>1114.94</v>
      </c>
      <c r="M51" s="562">
        <f>Table1[[#This Row],[m MDBDF]]</f>
        <v>1193.55</v>
      </c>
      <c r="O51"/>
      <c r="P51"/>
      <c r="Q51"/>
      <c r="R51"/>
      <c r="S51"/>
      <c r="T51"/>
      <c r="U51"/>
      <c r="V51"/>
      <c r="W51"/>
      <c r="X51"/>
    </row>
    <row r="52" spans="2:24" ht="16.5" thickTop="1" thickBot="1">
      <c r="B52" s="586" t="s">
        <v>313</v>
      </c>
      <c r="C52" s="588">
        <v>1300</v>
      </c>
      <c r="D52" s="590">
        <v>0.74305555555555547</v>
      </c>
      <c r="E52" s="592">
        <v>0.74652777777777779</v>
      </c>
      <c r="F52" s="594">
        <v>1054.7080000000001</v>
      </c>
      <c r="G52" s="596">
        <v>218.55</v>
      </c>
      <c r="H52" s="598">
        <v>1054.9939999999999</v>
      </c>
      <c r="I52" s="598">
        <v>216.17699999999999</v>
      </c>
      <c r="K52" s="559">
        <v>1222.08</v>
      </c>
      <c r="L52" s="559">
        <v>1140.98</v>
      </c>
      <c r="M52" s="562">
        <f>Table1[[#This Row],[m MDBDF]]</f>
        <v>1222.08</v>
      </c>
      <c r="O52"/>
      <c r="P52"/>
      <c r="Q52"/>
      <c r="R52"/>
      <c r="S52"/>
      <c r="T52"/>
      <c r="U52"/>
      <c r="V52"/>
      <c r="W52"/>
      <c r="X52"/>
    </row>
    <row r="53" spans="2:24" ht="16.5" thickTop="1" thickBot="1">
      <c r="B53" s="586" t="s">
        <v>314</v>
      </c>
      <c r="C53" s="588">
        <v>1150</v>
      </c>
      <c r="D53" s="590">
        <v>0.75277777777777777</v>
      </c>
      <c r="E53" s="592">
        <v>0.75624999999999998</v>
      </c>
      <c r="F53" s="594">
        <v>869.50099999999998</v>
      </c>
      <c r="G53" s="596">
        <v>210.376</v>
      </c>
      <c r="H53" s="598">
        <v>869.62</v>
      </c>
      <c r="I53" s="598">
        <v>207.953</v>
      </c>
      <c r="K53" s="559">
        <v>1250.51</v>
      </c>
      <c r="L53" s="559">
        <v>1166.98</v>
      </c>
      <c r="M53" s="562">
        <f>Table1[[#This Row],[m MDBDF]]</f>
        <v>1250.51</v>
      </c>
      <c r="O53"/>
      <c r="P53"/>
      <c r="Q53"/>
      <c r="R53"/>
      <c r="S53"/>
      <c r="T53"/>
      <c r="U53"/>
      <c r="V53"/>
      <c r="W53"/>
      <c r="X53"/>
    </row>
    <row r="54" spans="2:24" ht="16.5" thickTop="1" thickBot="1">
      <c r="B54" s="586" t="s">
        <v>315</v>
      </c>
      <c r="C54" s="588">
        <v>1067</v>
      </c>
      <c r="D54" s="590">
        <v>0.76041666666666663</v>
      </c>
      <c r="E54" s="592">
        <v>0.76388888888888884</v>
      </c>
      <c r="F54" s="594">
        <v>790.20299999999997</v>
      </c>
      <c r="G54" s="596">
        <v>204.756</v>
      </c>
      <c r="H54" s="598">
        <v>790.39700000000005</v>
      </c>
      <c r="I54" s="598">
        <v>203.18700000000001</v>
      </c>
      <c r="K54" s="559">
        <v>1272.23</v>
      </c>
      <c r="L54" s="559">
        <v>1186.92</v>
      </c>
      <c r="M54" s="562">
        <f>Table1[[#This Row],[m MDBDF]]</f>
        <v>1272.23</v>
      </c>
      <c r="O54"/>
      <c r="P54"/>
      <c r="Q54"/>
      <c r="R54"/>
      <c r="S54"/>
      <c r="T54"/>
      <c r="U54"/>
      <c r="V54"/>
      <c r="W54"/>
      <c r="X54"/>
    </row>
    <row r="55" spans="2:24" ht="16.5" thickTop="1" thickBot="1">
      <c r="B55" s="586" t="s">
        <v>316</v>
      </c>
      <c r="C55" s="588">
        <v>1047</v>
      </c>
      <c r="D55" s="590">
        <v>0.76527777777777783</v>
      </c>
      <c r="E55" s="592">
        <v>0.76874999999999993</v>
      </c>
      <c r="F55" s="594">
        <v>770.995</v>
      </c>
      <c r="G55" s="596">
        <v>201.88499999999999</v>
      </c>
      <c r="H55" s="598">
        <v>771.06299999999999</v>
      </c>
      <c r="I55" s="598">
        <v>200.876</v>
      </c>
      <c r="K55" s="559">
        <v>1308.6199999999999</v>
      </c>
      <c r="L55" s="559">
        <v>1220.26</v>
      </c>
      <c r="M55" s="562">
        <f>Table1[[#This Row],[m MDBDF]]</f>
        <v>1308.6199999999999</v>
      </c>
      <c r="O55"/>
      <c r="P55"/>
      <c r="Q55"/>
      <c r="R55"/>
      <c r="S55"/>
      <c r="T55"/>
      <c r="U55"/>
      <c r="V55"/>
      <c r="W55"/>
      <c r="X55"/>
    </row>
    <row r="56" spans="2:24" ht="16.5" thickTop="1" thickBot="1">
      <c r="B56" s="586" t="s">
        <v>317</v>
      </c>
      <c r="C56" s="588">
        <v>900</v>
      </c>
      <c r="D56" s="590">
        <v>0.77430555555555547</v>
      </c>
      <c r="E56" s="592">
        <v>0.77777777777777779</v>
      </c>
      <c r="F56" s="594">
        <v>629.87599999999998</v>
      </c>
      <c r="G56" s="596">
        <v>194.65799999999999</v>
      </c>
      <c r="H56" s="598">
        <v>630.41499999999996</v>
      </c>
      <c r="I56" s="598">
        <v>192.71799999999999</v>
      </c>
      <c r="K56" s="559">
        <v>1337.38</v>
      </c>
      <c r="L56" s="559">
        <v>1246.52</v>
      </c>
      <c r="M56" s="562">
        <f>Table1[[#This Row],[m MDBDF]]</f>
        <v>1337.38</v>
      </c>
      <c r="O56"/>
      <c r="P56"/>
      <c r="Q56"/>
      <c r="R56"/>
      <c r="S56"/>
      <c r="T56"/>
      <c r="U56"/>
      <c r="V56"/>
      <c r="W56"/>
      <c r="X56"/>
    </row>
    <row r="57" spans="2:24" ht="16.5" thickTop="1" thickBot="1">
      <c r="B57" s="586" t="s">
        <v>318</v>
      </c>
      <c r="C57" s="588">
        <v>800</v>
      </c>
      <c r="D57" s="590">
        <v>0.78055555555555556</v>
      </c>
      <c r="E57" s="592">
        <v>0.78402777777777777</v>
      </c>
      <c r="F57" s="594">
        <v>532.27800000000002</v>
      </c>
      <c r="G57" s="596">
        <v>187.21299999999999</v>
      </c>
      <c r="H57" s="598">
        <v>532.68100000000004</v>
      </c>
      <c r="I57" s="598">
        <v>185.02099999999999</v>
      </c>
      <c r="K57" s="559">
        <v>1366.07</v>
      </c>
      <c r="L57" s="559">
        <v>1272.51</v>
      </c>
      <c r="M57" s="562">
        <f>Table1[[#This Row],[m MDBDF]]</f>
        <v>1366.07</v>
      </c>
      <c r="O57"/>
      <c r="P57"/>
      <c r="Q57"/>
      <c r="R57"/>
      <c r="S57"/>
      <c r="T57"/>
      <c r="U57"/>
      <c r="V57"/>
      <c r="W57"/>
      <c r="X57"/>
    </row>
    <row r="58" spans="2:24" ht="16.5" thickTop="1" thickBot="1">
      <c r="B58" s="586" t="s">
        <v>319</v>
      </c>
      <c r="C58" s="588">
        <v>665</v>
      </c>
      <c r="D58" s="590">
        <v>0.78819444444444453</v>
      </c>
      <c r="E58" s="592">
        <v>0.79166666666666663</v>
      </c>
      <c r="F58" s="594">
        <v>461.72300000000001</v>
      </c>
      <c r="G58" s="596">
        <v>179.83</v>
      </c>
      <c r="H58" s="598">
        <v>461.52</v>
      </c>
      <c r="I58" s="599">
        <v>178.63200000000001</v>
      </c>
      <c r="J58" s="256"/>
      <c r="K58" s="559">
        <v>1394.73</v>
      </c>
      <c r="L58" s="559">
        <v>1298.05</v>
      </c>
      <c r="M58" s="562">
        <f>Table1[[#This Row],[m MDBDF]]</f>
        <v>1394.73</v>
      </c>
      <c r="O58"/>
      <c r="P58"/>
      <c r="Q58"/>
      <c r="R58"/>
      <c r="S58"/>
      <c r="T58"/>
      <c r="U58"/>
      <c r="V58"/>
      <c r="W58"/>
      <c r="X58"/>
    </row>
    <row r="59" spans="2:24" ht="16.5" thickTop="1" thickBot="1">
      <c r="B59" s="586" t="s">
        <v>320</v>
      </c>
      <c r="C59" s="588">
        <v>645</v>
      </c>
      <c r="D59" s="590">
        <v>0.79236111111111107</v>
      </c>
      <c r="E59" s="592">
        <v>0.79583333333333339</v>
      </c>
      <c r="F59" s="594">
        <v>461.03500000000003</v>
      </c>
      <c r="G59" s="596">
        <v>177.81200000000001</v>
      </c>
      <c r="H59" s="598">
        <v>460.50200000000001</v>
      </c>
      <c r="I59" s="599">
        <v>175.678</v>
      </c>
      <c r="J59" s="175"/>
      <c r="K59" s="559">
        <v>1423.28</v>
      </c>
      <c r="L59" s="559">
        <v>1322.99</v>
      </c>
      <c r="M59" s="562">
        <f>Table1[[#This Row],[m MDBDF]]</f>
        <v>1423.28</v>
      </c>
      <c r="S59"/>
      <c r="T59"/>
      <c r="U59"/>
      <c r="V59"/>
      <c r="W59"/>
      <c r="X59"/>
    </row>
    <row r="60" spans="2:24" ht="16.5" thickTop="1" thickBot="1">
      <c r="B60" s="586" t="s">
        <v>321</v>
      </c>
      <c r="C60" s="588">
        <v>500</v>
      </c>
      <c r="D60" s="590">
        <v>0.80138888888888893</v>
      </c>
      <c r="E60" s="592">
        <v>0.80486111111111114</v>
      </c>
      <c r="F60" s="594">
        <v>456.24099999999999</v>
      </c>
      <c r="G60" s="596">
        <v>171.83799999999999</v>
      </c>
      <c r="H60" s="598">
        <v>456.00299999999999</v>
      </c>
      <c r="I60" s="598">
        <v>171.42599999999999</v>
      </c>
      <c r="J60" s="531"/>
      <c r="K60" s="559">
        <v>1452.16</v>
      </c>
      <c r="L60" s="559">
        <v>1347.89</v>
      </c>
      <c r="M60" s="562">
        <f>Table1[[#This Row],[m MDBDF]]</f>
        <v>1452.16</v>
      </c>
      <c r="S60"/>
      <c r="T60"/>
      <c r="U60"/>
      <c r="V60"/>
      <c r="W60"/>
      <c r="X60"/>
    </row>
    <row r="61" spans="2:24" ht="16.5" thickTop="1" thickBot="1">
      <c r="B61" s="586" t="s">
        <v>322</v>
      </c>
      <c r="C61" s="588">
        <v>400</v>
      </c>
      <c r="D61" s="590">
        <v>0.80763888888888891</v>
      </c>
      <c r="E61" s="592">
        <v>0.81111111111111101</v>
      </c>
      <c r="F61" s="594">
        <v>452.786</v>
      </c>
      <c r="G61" s="596">
        <v>168.066</v>
      </c>
      <c r="H61" s="598">
        <v>452.53699999999998</v>
      </c>
      <c r="I61" s="598">
        <v>167.81899999999999</v>
      </c>
      <c r="J61" s="531"/>
      <c r="K61" s="559">
        <v>1480.68</v>
      </c>
      <c r="L61" s="559">
        <v>1372.37</v>
      </c>
      <c r="M61" s="562">
        <f>Table1[[#This Row],[m MDBDF]]</f>
        <v>1480.68</v>
      </c>
      <c r="S61"/>
      <c r="T61"/>
      <c r="U61"/>
      <c r="V61"/>
      <c r="W61"/>
      <c r="X61"/>
    </row>
    <row r="62" spans="2:24" ht="16.5" thickTop="1" thickBot="1">
      <c r="B62" s="586" t="s">
        <v>323</v>
      </c>
      <c r="C62" s="588">
        <v>300</v>
      </c>
      <c r="D62" s="590">
        <v>0.81388888888888899</v>
      </c>
      <c r="E62" s="592">
        <v>0.81736111111111109</v>
      </c>
      <c r="F62" s="594">
        <v>449.161</v>
      </c>
      <c r="G62" s="596">
        <v>165.95400000000001</v>
      </c>
      <c r="H62" s="598">
        <v>448.69799999999998</v>
      </c>
      <c r="I62" s="598">
        <v>165.34700000000001</v>
      </c>
      <c r="K62" s="559">
        <v>1509.6</v>
      </c>
      <c r="L62" s="559">
        <v>1397.2</v>
      </c>
      <c r="M62" s="562">
        <f>Table1[[#This Row],[m MDBDF]]</f>
        <v>1509.6</v>
      </c>
      <c r="S62"/>
      <c r="T62"/>
      <c r="U62"/>
      <c r="V62"/>
      <c r="W62"/>
      <c r="X62"/>
    </row>
    <row r="63" spans="2:24" ht="16.5" thickTop="1" thickBot="1">
      <c r="B63" s="586" t="s">
        <v>324</v>
      </c>
      <c r="C63" s="588">
        <v>100</v>
      </c>
      <c r="D63" s="590">
        <v>0.8222222222222223</v>
      </c>
      <c r="E63" s="592">
        <v>0.82916666666666661</v>
      </c>
      <c r="F63" s="594">
        <v>444.44099999999997</v>
      </c>
      <c r="G63" s="596">
        <v>155.744</v>
      </c>
      <c r="H63" s="598">
        <v>445.62200000000001</v>
      </c>
      <c r="I63" s="598">
        <v>147.25399999999999</v>
      </c>
      <c r="K63" s="559">
        <v>1538.15</v>
      </c>
      <c r="L63" s="559">
        <v>1421.61</v>
      </c>
      <c r="M63" s="562">
        <f>Table1[[#This Row],[m MDBDF]]</f>
        <v>1538.15</v>
      </c>
      <c r="S63"/>
      <c r="T63"/>
      <c r="U63"/>
      <c r="V63"/>
      <c r="W63"/>
      <c r="X63"/>
    </row>
    <row r="64" spans="2:24" ht="16.5" thickTop="1" thickBot="1">
      <c r="B64" s="586" t="s">
        <v>294</v>
      </c>
      <c r="C64" s="588">
        <v>17.28</v>
      </c>
      <c r="D64" s="590">
        <v>0.83263888888888893</v>
      </c>
      <c r="E64" s="592">
        <v>0.83958333333333335</v>
      </c>
      <c r="F64" s="594">
        <v>439.94799999999998</v>
      </c>
      <c r="G64" s="596">
        <v>114.893</v>
      </c>
      <c r="H64" s="598">
        <v>440.27699999999999</v>
      </c>
      <c r="I64" s="598">
        <v>105.878</v>
      </c>
      <c r="K64" s="559">
        <v>1566.88</v>
      </c>
      <c r="L64" s="559">
        <v>1445.68</v>
      </c>
      <c r="M64" s="562">
        <f>Table1[[#This Row],[m MDBDF]]</f>
        <v>1566.88</v>
      </c>
      <c r="S64"/>
      <c r="T64"/>
      <c r="U64"/>
      <c r="V64"/>
      <c r="W64"/>
      <c r="X64"/>
    </row>
    <row r="65" spans="9:24" ht="16.5" thickTop="1" thickBot="1">
      <c r="K65" s="559">
        <v>1595.13</v>
      </c>
      <c r="L65" s="559">
        <v>1468.59</v>
      </c>
      <c r="M65" s="562">
        <f>Table1[[#This Row],[m MDBDF]]</f>
        <v>1595.13</v>
      </c>
      <c r="S65"/>
      <c r="T65"/>
      <c r="U65"/>
      <c r="V65"/>
      <c r="W65"/>
      <c r="X65"/>
    </row>
    <row r="66" spans="9:24" ht="16.5" thickTop="1" thickBot="1">
      <c r="I66" s="256"/>
      <c r="K66" s="559">
        <v>1624.28</v>
      </c>
      <c r="L66" s="559">
        <v>1491.64</v>
      </c>
      <c r="M66" s="562">
        <f>Table1[[#This Row],[m MDBDF]]</f>
        <v>1624.28</v>
      </c>
      <c r="S66"/>
      <c r="T66"/>
      <c r="U66"/>
      <c r="V66"/>
      <c r="W66"/>
      <c r="X66"/>
    </row>
    <row r="67" spans="9:24" ht="16.5" thickTop="1" thickBot="1">
      <c r="I67" s="175"/>
      <c r="K67" s="559">
        <v>1652.34</v>
      </c>
      <c r="L67" s="559">
        <v>1513.46</v>
      </c>
      <c r="M67" s="562">
        <f>Table1[[#This Row],[m MDBDF]]</f>
        <v>1652.34</v>
      </c>
      <c r="O67"/>
      <c r="P67"/>
      <c r="Q67"/>
      <c r="R67"/>
      <c r="S67"/>
      <c r="T67"/>
      <c r="U67"/>
      <c r="V67"/>
      <c r="W67"/>
      <c r="X67"/>
    </row>
    <row r="68" spans="9:24" ht="16.5" thickTop="1" thickBot="1">
      <c r="I68" s="532"/>
      <c r="K68" s="559">
        <v>1680.97</v>
      </c>
      <c r="L68" s="559">
        <v>1535.2</v>
      </c>
      <c r="M68" s="562">
        <f>Table1[[#This Row],[m MDBDF]]</f>
        <v>1680.97</v>
      </c>
      <c r="O68"/>
      <c r="P68"/>
      <c r="Q68"/>
      <c r="R68"/>
      <c r="S68"/>
      <c r="T68"/>
      <c r="U68"/>
      <c r="V68"/>
      <c r="W68"/>
      <c r="X68"/>
    </row>
    <row r="69" spans="9:24" ht="16.5" thickTop="1" thickBot="1">
      <c r="I69" s="532"/>
      <c r="K69" s="559">
        <v>1709.84</v>
      </c>
      <c r="L69" s="559">
        <v>1556.48</v>
      </c>
      <c r="M69" s="562">
        <f>Table1[[#This Row],[m MDBDF]]</f>
        <v>1709.84</v>
      </c>
      <c r="O69"/>
      <c r="P69"/>
      <c r="Q69"/>
      <c r="R69"/>
      <c r="S69"/>
      <c r="T69"/>
      <c r="U69"/>
      <c r="V69"/>
      <c r="W69"/>
      <c r="X69"/>
    </row>
    <row r="70" spans="9:24" ht="16.5" thickTop="1" thickBot="1">
      <c r="K70" s="559">
        <v>1738.62</v>
      </c>
      <c r="L70" s="559">
        <v>1577.09</v>
      </c>
      <c r="M70" s="562">
        <f>Table1[[#This Row],[m MDBDF]]</f>
        <v>1738.62</v>
      </c>
      <c r="O70"/>
      <c r="P70"/>
      <c r="Q70"/>
      <c r="R70"/>
      <c r="S70"/>
      <c r="T70"/>
      <c r="U70"/>
      <c r="V70"/>
      <c r="W70"/>
      <c r="X70"/>
    </row>
    <row r="71" spans="9:24" ht="16.5" thickTop="1" thickBot="1">
      <c r="K71" s="559">
        <v>1767.57</v>
      </c>
      <c r="L71" s="559">
        <v>1597.43</v>
      </c>
      <c r="M71" s="562">
        <f>Table1[[#This Row],[m MDBDF]]</f>
        <v>1767.57</v>
      </c>
      <c r="O71"/>
      <c r="P71"/>
      <c r="Q71"/>
      <c r="R71"/>
      <c r="S71"/>
      <c r="T71"/>
      <c r="U71"/>
      <c r="V71"/>
      <c r="W71"/>
      <c r="X71"/>
    </row>
    <row r="72" spans="9:24" ht="16.5" thickTop="1" thickBot="1">
      <c r="K72" s="559">
        <v>1796.15</v>
      </c>
      <c r="L72" s="559">
        <v>1617.15</v>
      </c>
      <c r="M72" s="562">
        <f>Table1[[#This Row],[m MDBDF]]</f>
        <v>1796.15</v>
      </c>
      <c r="O72"/>
      <c r="P72"/>
      <c r="Q72"/>
      <c r="R72"/>
      <c r="S72"/>
      <c r="T72"/>
      <c r="U72"/>
      <c r="V72"/>
      <c r="W72"/>
      <c r="X72"/>
    </row>
    <row r="73" spans="9:24" ht="16.5" thickTop="1" thickBot="1">
      <c r="K73" s="559">
        <v>1824.99</v>
      </c>
      <c r="L73" s="559">
        <v>1636.6</v>
      </c>
      <c r="M73" s="562">
        <f>Table1[[#This Row],[m MDBDF]]</f>
        <v>1824.99</v>
      </c>
      <c r="O73"/>
      <c r="P73"/>
      <c r="Q73"/>
      <c r="R73"/>
      <c r="S73"/>
      <c r="T73"/>
      <c r="U73"/>
      <c r="V73"/>
      <c r="W73"/>
      <c r="X73"/>
    </row>
    <row r="74" spans="9:24" ht="16.5" thickTop="1" thickBot="1">
      <c r="K74" s="559">
        <v>1853.39</v>
      </c>
      <c r="L74" s="559">
        <v>1655.29</v>
      </c>
      <c r="M74" s="562">
        <f>Table1[[#This Row],[m MDBDF]]</f>
        <v>1853.39</v>
      </c>
      <c r="O74"/>
      <c r="P74"/>
      <c r="Q74"/>
      <c r="R74"/>
      <c r="S74"/>
      <c r="T74"/>
      <c r="U74"/>
      <c r="V74"/>
      <c r="W74"/>
      <c r="X74"/>
    </row>
    <row r="75" spans="9:24" ht="16.5" thickTop="1" thickBot="1">
      <c r="K75" s="559">
        <v>1882.14</v>
      </c>
      <c r="L75" s="559">
        <v>1673.73</v>
      </c>
      <c r="M75" s="562">
        <f>Table1[[#This Row],[m MDBDF]]</f>
        <v>1882.14</v>
      </c>
      <c r="O75"/>
      <c r="P75"/>
      <c r="Q75"/>
      <c r="R75"/>
      <c r="S75"/>
      <c r="T75"/>
      <c r="U75"/>
      <c r="V75"/>
      <c r="W75"/>
      <c r="X75"/>
    </row>
    <row r="76" spans="9:24" ht="16.5" thickTop="1" thickBot="1">
      <c r="K76" s="559">
        <v>1910.65</v>
      </c>
      <c r="L76" s="559">
        <v>1691.46</v>
      </c>
      <c r="M76" s="562">
        <f>Table1[[#This Row],[m MDBDF]]</f>
        <v>1910.65</v>
      </c>
      <c r="O76"/>
      <c r="P76"/>
      <c r="Q76"/>
      <c r="R76"/>
      <c r="S76"/>
      <c r="T76"/>
      <c r="U76"/>
      <c r="V76"/>
      <c r="W76"/>
      <c r="X76"/>
    </row>
    <row r="77" spans="9:24" ht="16.5" thickTop="1" thickBot="1">
      <c r="K77" s="559">
        <v>1939.18</v>
      </c>
      <c r="L77" s="559">
        <v>1708.92</v>
      </c>
      <c r="M77" s="562">
        <f>Table1[[#This Row],[m MDBDF]]</f>
        <v>1939.18</v>
      </c>
      <c r="O77"/>
      <c r="P77"/>
      <c r="Q77"/>
      <c r="R77"/>
      <c r="S77"/>
      <c r="T77"/>
      <c r="U77"/>
      <c r="V77"/>
      <c r="W77"/>
      <c r="X77"/>
    </row>
    <row r="78" spans="9:24" ht="16.5" thickTop="1" thickBot="1">
      <c r="K78" s="559">
        <v>1967.99</v>
      </c>
      <c r="L78" s="559">
        <v>1726.35</v>
      </c>
      <c r="M78" s="562">
        <f>Table1[[#This Row],[m MDBDF]]</f>
        <v>1967.99</v>
      </c>
      <c r="O78"/>
      <c r="P78"/>
      <c r="Q78"/>
      <c r="R78"/>
      <c r="S78"/>
      <c r="T78"/>
      <c r="U78"/>
      <c r="V78"/>
      <c r="W78"/>
      <c r="X78"/>
    </row>
    <row r="79" spans="9:24" ht="16.5" thickTop="1" thickBot="1">
      <c r="K79" s="559">
        <v>1996.88</v>
      </c>
      <c r="L79" s="559">
        <v>1743.2</v>
      </c>
      <c r="M79" s="562">
        <f>Table1[[#This Row],[m MDBDF]]</f>
        <v>1996.88</v>
      </c>
      <c r="O79"/>
      <c r="P79"/>
      <c r="Q79"/>
      <c r="R79"/>
      <c r="S79"/>
      <c r="T79"/>
      <c r="U79"/>
      <c r="V79"/>
      <c r="W79"/>
      <c r="X79"/>
    </row>
    <row r="80" spans="9:24" ht="16.5" thickTop="1" thickBot="1">
      <c r="K80" s="559">
        <v>2025.36</v>
      </c>
      <c r="L80" s="559">
        <v>1759.3</v>
      </c>
      <c r="M80" s="562">
        <f>Table1[[#This Row],[m MDBDF]]</f>
        <v>2025.36</v>
      </c>
      <c r="O80"/>
      <c r="P80"/>
      <c r="Q80"/>
      <c r="R80"/>
      <c r="S80"/>
      <c r="T80"/>
      <c r="U80"/>
      <c r="V80"/>
      <c r="W80"/>
      <c r="X80"/>
    </row>
    <row r="81" spans="11:24" ht="16.5" thickTop="1" thickBot="1">
      <c r="K81" s="559">
        <v>2054.44</v>
      </c>
      <c r="L81" s="559">
        <v>1775.42</v>
      </c>
      <c r="M81" s="562">
        <f>Table1[[#This Row],[m MDBDF]]</f>
        <v>2054.44</v>
      </c>
      <c r="O81"/>
      <c r="P81"/>
      <c r="Q81"/>
      <c r="R81"/>
      <c r="S81"/>
      <c r="T81"/>
      <c r="U81"/>
      <c r="V81"/>
      <c r="W81"/>
      <c r="X81"/>
    </row>
    <row r="82" spans="11:24" ht="16.5" thickTop="1" thickBot="1">
      <c r="K82" s="559">
        <v>2083.0300000000002</v>
      </c>
      <c r="L82" s="559">
        <v>1790.8</v>
      </c>
      <c r="M82" s="562">
        <f>Table1[[#This Row],[m MDBDF]]</f>
        <v>2083.0300000000002</v>
      </c>
      <c r="O82"/>
      <c r="P82"/>
      <c r="Q82"/>
      <c r="R82"/>
      <c r="S82"/>
      <c r="T82"/>
      <c r="U82"/>
      <c r="V82"/>
      <c r="W82"/>
      <c r="X82"/>
    </row>
    <row r="83" spans="11:24" ht="16.5" thickTop="1" thickBot="1">
      <c r="K83" s="559">
        <v>2112.96</v>
      </c>
      <c r="L83" s="559">
        <v>1806.33</v>
      </c>
      <c r="M83" s="562">
        <f>Table1[[#This Row],[m MDBDF]]</f>
        <v>2112.96</v>
      </c>
      <c r="O83"/>
      <c r="P83"/>
      <c r="Q83"/>
      <c r="R83"/>
      <c r="S83"/>
      <c r="T83"/>
      <c r="U83"/>
      <c r="V83"/>
      <c r="W83"/>
      <c r="X83"/>
    </row>
    <row r="84" spans="11:24" ht="16.5" thickTop="1" thickBot="1">
      <c r="K84" s="559">
        <v>2142.36</v>
      </c>
      <c r="L84" s="559">
        <v>1820.92</v>
      </c>
      <c r="M84" s="562">
        <f>Table1[[#This Row],[m MDBDF]]</f>
        <v>2142.36</v>
      </c>
      <c r="O84"/>
      <c r="P84"/>
      <c r="Q84"/>
      <c r="R84"/>
      <c r="S84"/>
      <c r="T84"/>
      <c r="U84"/>
      <c r="V84"/>
      <c r="W84"/>
      <c r="X84"/>
    </row>
    <row r="85" spans="11:24" ht="16.5" thickTop="1" thickBot="1">
      <c r="K85" s="559">
        <v>2171.33</v>
      </c>
      <c r="L85" s="559">
        <v>1834.86</v>
      </c>
      <c r="M85" s="562">
        <f>Table1[[#This Row],[m MDBDF]]</f>
        <v>2171.33</v>
      </c>
      <c r="O85"/>
      <c r="P85"/>
      <c r="Q85"/>
      <c r="R85"/>
      <c r="S85"/>
      <c r="T85"/>
      <c r="U85"/>
      <c r="V85"/>
      <c r="W85"/>
      <c r="X85"/>
    </row>
    <row r="86" spans="11:24" ht="16.5" thickTop="1" thickBot="1">
      <c r="K86" s="559">
        <v>2200.7600000000002</v>
      </c>
      <c r="L86" s="559">
        <v>1848.95</v>
      </c>
      <c r="M86" s="562">
        <f>Table1[[#This Row],[m MDBDF]]</f>
        <v>2200.7600000000002</v>
      </c>
      <c r="O86"/>
      <c r="P86"/>
      <c r="Q86"/>
      <c r="R86"/>
      <c r="S86"/>
      <c r="T86"/>
      <c r="U86"/>
      <c r="V86"/>
      <c r="W86"/>
      <c r="X86"/>
    </row>
    <row r="87" spans="11:24" ht="16.5" thickTop="1" thickBot="1">
      <c r="K87" s="559">
        <v>2230.23</v>
      </c>
      <c r="L87" s="559">
        <v>1863.14</v>
      </c>
      <c r="M87" s="562">
        <f>Table1[[#This Row],[m MDBDF]]</f>
        <v>2230.23</v>
      </c>
      <c r="O87"/>
      <c r="P87"/>
      <c r="Q87"/>
      <c r="R87"/>
      <c r="S87"/>
      <c r="T87"/>
      <c r="U87"/>
      <c r="V87"/>
      <c r="W87"/>
      <c r="X87"/>
    </row>
    <row r="88" spans="11:24" ht="16.5" thickTop="1" thickBot="1">
      <c r="K88" s="559">
        <v>2259.36</v>
      </c>
      <c r="L88" s="559">
        <v>1877.25</v>
      </c>
      <c r="M88" s="562">
        <f>Table1[[#This Row],[m MDBDF]]</f>
        <v>2259.36</v>
      </c>
      <c r="O88"/>
      <c r="P88"/>
      <c r="Q88"/>
      <c r="R88"/>
      <c r="S88"/>
      <c r="T88"/>
      <c r="U88"/>
      <c r="V88"/>
      <c r="W88"/>
      <c r="X88"/>
    </row>
    <row r="89" spans="11:24" ht="16.5" thickTop="1" thickBot="1">
      <c r="K89" s="559">
        <v>2288.44</v>
      </c>
      <c r="L89" s="559">
        <v>1891.39</v>
      </c>
      <c r="M89" s="562">
        <f>Table1[[#This Row],[m MDBDF]]</f>
        <v>2288.44</v>
      </c>
      <c r="O89"/>
      <c r="P89"/>
      <c r="Q89"/>
      <c r="R89"/>
      <c r="S89"/>
      <c r="T89"/>
      <c r="U89"/>
      <c r="V89"/>
      <c r="W89"/>
      <c r="X89"/>
    </row>
    <row r="90" spans="11:24" ht="16.5" thickTop="1" thickBot="1">
      <c r="K90" s="559">
        <v>2317.85</v>
      </c>
      <c r="L90" s="559">
        <v>1905.68</v>
      </c>
      <c r="M90" s="562">
        <f>Table1[[#This Row],[m MDBDF]]</f>
        <v>2317.85</v>
      </c>
      <c r="O90"/>
      <c r="P90"/>
      <c r="Q90"/>
      <c r="R90"/>
      <c r="S90"/>
      <c r="T90"/>
      <c r="U90"/>
      <c r="V90"/>
      <c r="W90"/>
      <c r="X90"/>
    </row>
    <row r="91" spans="11:24" ht="16.5" thickTop="1" thickBot="1">
      <c r="K91" s="559">
        <v>2347.19</v>
      </c>
      <c r="L91" s="559">
        <v>1919.88</v>
      </c>
      <c r="M91" s="562">
        <f>Table1[[#This Row],[m MDBDF]]</f>
        <v>2347.19</v>
      </c>
      <c r="O91"/>
      <c r="P91"/>
      <c r="Q91"/>
      <c r="R91"/>
      <c r="S91"/>
      <c r="T91"/>
      <c r="U91"/>
      <c r="V91"/>
      <c r="W91"/>
      <c r="X91"/>
    </row>
    <row r="92" spans="11:24" ht="16.5" thickTop="1" thickBot="1">
      <c r="K92" s="559">
        <v>2376.33</v>
      </c>
      <c r="L92" s="559">
        <v>1934</v>
      </c>
      <c r="M92" s="562">
        <f>Table1[[#This Row],[m MDBDF]]</f>
        <v>2376.33</v>
      </c>
      <c r="O92"/>
      <c r="P92"/>
      <c r="Q92"/>
      <c r="R92"/>
      <c r="S92"/>
      <c r="T92"/>
      <c r="U92"/>
      <c r="V92"/>
      <c r="W92"/>
      <c r="X92"/>
    </row>
    <row r="93" spans="11:24" ht="16.5" thickTop="1" thickBot="1">
      <c r="K93" s="559">
        <v>2405.5700000000002</v>
      </c>
      <c r="L93" s="559">
        <v>1948.27</v>
      </c>
      <c r="M93" s="562">
        <f>Table1[[#This Row],[m MDBDF]]</f>
        <v>2405.5700000000002</v>
      </c>
      <c r="O93"/>
      <c r="P93"/>
      <c r="Q93"/>
      <c r="R93"/>
      <c r="S93"/>
      <c r="T93"/>
      <c r="U93"/>
      <c r="V93"/>
      <c r="W93"/>
      <c r="X93"/>
    </row>
    <row r="94" spans="11:24" ht="16.5" thickTop="1" thickBot="1">
      <c r="K94" s="559">
        <v>2435.0700000000002</v>
      </c>
      <c r="L94" s="559">
        <v>1962.68</v>
      </c>
      <c r="M94" s="562">
        <f>Table1[[#This Row],[m MDBDF]]</f>
        <v>2435.0700000000002</v>
      </c>
      <c r="O94"/>
      <c r="P94"/>
      <c r="Q94"/>
      <c r="R94"/>
      <c r="S94"/>
      <c r="T94"/>
      <c r="U94"/>
      <c r="V94"/>
      <c r="W94"/>
      <c r="X94"/>
    </row>
    <row r="95" spans="11:24" ht="16.5" thickTop="1" thickBot="1">
      <c r="K95" s="559">
        <v>2464.41</v>
      </c>
      <c r="L95" s="559">
        <v>1977.03</v>
      </c>
      <c r="M95" s="562">
        <f>Table1[[#This Row],[m MDBDF]]</f>
        <v>2464.41</v>
      </c>
      <c r="O95"/>
      <c r="P95"/>
      <c r="Q95"/>
      <c r="R95"/>
      <c r="S95"/>
      <c r="T95"/>
      <c r="U95"/>
      <c r="V95"/>
      <c r="W95"/>
      <c r="X95"/>
    </row>
    <row r="96" spans="11:24" ht="16.5" thickTop="1" thickBot="1">
      <c r="K96" s="559">
        <v>2493.7600000000002</v>
      </c>
      <c r="L96" s="559">
        <v>1991.5</v>
      </c>
      <c r="M96" s="562">
        <f>Table1[[#This Row],[m MDBDF]]</f>
        <v>2493.7600000000002</v>
      </c>
      <c r="O96"/>
      <c r="P96"/>
      <c r="Q96"/>
      <c r="R96"/>
      <c r="S96"/>
      <c r="T96"/>
      <c r="U96"/>
      <c r="V96"/>
      <c r="W96"/>
      <c r="X96"/>
    </row>
    <row r="97" spans="11:24" ht="16.5" thickTop="1" thickBot="1">
      <c r="K97" s="559">
        <v>2523.0300000000002</v>
      </c>
      <c r="L97" s="559">
        <v>2006.17</v>
      </c>
      <c r="M97" s="562">
        <f>Table1[[#This Row],[m MDBDF]]</f>
        <v>2523.0300000000002</v>
      </c>
      <c r="O97"/>
      <c r="P97"/>
      <c r="Q97"/>
      <c r="R97"/>
      <c r="S97"/>
      <c r="T97"/>
      <c r="U97"/>
      <c r="V97"/>
      <c r="W97"/>
      <c r="X97"/>
    </row>
    <row r="98" spans="11:24" ht="16.5" thickTop="1" thickBot="1">
      <c r="K98" s="559">
        <v>2562.5500000000002</v>
      </c>
      <c r="L98" s="559">
        <v>2026.23</v>
      </c>
      <c r="M98" s="562">
        <f>Table1[[#This Row],[m MDBDF]]</f>
        <v>2562.5500000000002</v>
      </c>
      <c r="O98"/>
      <c r="P98"/>
      <c r="Q98"/>
      <c r="R98"/>
      <c r="S98"/>
      <c r="T98"/>
      <c r="U98"/>
      <c r="V98"/>
      <c r="W98"/>
      <c r="X98"/>
    </row>
    <row r="99" spans="11:24" ht="16" thickTop="1">
      <c r="K99" s="559">
        <v>2585</v>
      </c>
      <c r="L99" s="559">
        <v>2037.71</v>
      </c>
      <c r="M99" s="562">
        <f>Table1[[#This Row],[m MDBDF]]</f>
        <v>2585</v>
      </c>
      <c r="O99"/>
      <c r="P99"/>
      <c r="Q99"/>
      <c r="R99"/>
      <c r="S99"/>
      <c r="T99"/>
      <c r="U99"/>
      <c r="V99"/>
      <c r="W99"/>
      <c r="X99"/>
    </row>
    <row r="100" spans="11:24" ht="15.5">
      <c r="K100" s="560"/>
      <c r="L100" s="561"/>
      <c r="M100" s="563"/>
      <c r="O100"/>
      <c r="P100"/>
      <c r="Q100"/>
      <c r="R100"/>
      <c r="S100"/>
      <c r="T100"/>
      <c r="U100"/>
      <c r="V100"/>
      <c r="W100"/>
      <c r="X100"/>
    </row>
    <row r="101" spans="11:24" ht="15.5">
      <c r="K101" s="555"/>
      <c r="L101" s="556"/>
      <c r="M101" s="564"/>
      <c r="O101"/>
      <c r="P101"/>
      <c r="Q101"/>
      <c r="R101"/>
      <c r="S101"/>
      <c r="T101"/>
      <c r="U101"/>
      <c r="V101"/>
      <c r="W101"/>
      <c r="X101"/>
    </row>
    <row r="102" spans="11:24" ht="15.5">
      <c r="K102" s="555"/>
      <c r="L102" s="556"/>
      <c r="M102" s="563"/>
      <c r="O102"/>
      <c r="P102"/>
      <c r="Q102"/>
      <c r="R102"/>
      <c r="S102"/>
      <c r="T102"/>
      <c r="U102"/>
      <c r="V102"/>
      <c r="W102"/>
      <c r="X102"/>
    </row>
    <row r="103" spans="11:24" ht="15.5">
      <c r="K103" s="555"/>
      <c r="L103" s="556"/>
      <c r="M103" s="564"/>
      <c r="O103"/>
      <c r="P103"/>
      <c r="Q103"/>
      <c r="R103"/>
      <c r="S103"/>
      <c r="T103"/>
      <c r="U103"/>
      <c r="V103"/>
      <c r="W103"/>
      <c r="X103"/>
    </row>
    <row r="104" spans="11:24" ht="15.5">
      <c r="K104" s="555"/>
      <c r="L104" s="556"/>
      <c r="M104" s="563"/>
      <c r="O104"/>
      <c r="P104"/>
      <c r="Q104"/>
      <c r="R104"/>
      <c r="S104"/>
      <c r="T104"/>
      <c r="U104"/>
      <c r="V104"/>
      <c r="W104"/>
      <c r="X104"/>
    </row>
    <row r="105" spans="11:24" ht="15.5">
      <c r="K105" s="555"/>
      <c r="L105" s="556"/>
      <c r="M105" s="564"/>
      <c r="O105"/>
      <c r="P105"/>
      <c r="Q105"/>
      <c r="R105"/>
      <c r="S105"/>
      <c r="T105"/>
      <c r="U105"/>
      <c r="V105"/>
      <c r="W105"/>
      <c r="X105"/>
    </row>
    <row r="106" spans="11:24" ht="15.5">
      <c r="K106" s="555"/>
      <c r="L106" s="556"/>
      <c r="M106" s="563"/>
      <c r="O106"/>
      <c r="P106"/>
      <c r="Q106"/>
      <c r="R106"/>
      <c r="S106"/>
      <c r="T106"/>
      <c r="U106"/>
      <c r="V106"/>
      <c r="W106"/>
      <c r="X106"/>
    </row>
    <row r="107" spans="11:24" ht="15.5">
      <c r="K107" s="555"/>
      <c r="L107" s="556"/>
      <c r="M107" s="564"/>
      <c r="O107"/>
      <c r="P107"/>
      <c r="Q107"/>
      <c r="R107"/>
      <c r="S107"/>
      <c r="T107"/>
      <c r="U107"/>
      <c r="V107"/>
      <c r="W107"/>
      <c r="X107"/>
    </row>
    <row r="108" spans="11:24" ht="15.5">
      <c r="K108" s="555"/>
      <c r="L108" s="556"/>
      <c r="M108" s="563"/>
      <c r="O108"/>
      <c r="P108"/>
      <c r="Q108"/>
      <c r="R108"/>
      <c r="S108"/>
      <c r="T108"/>
      <c r="U108"/>
      <c r="V108"/>
      <c r="W108"/>
      <c r="X108"/>
    </row>
    <row r="109" spans="11:24" ht="15.5">
      <c r="K109" s="555"/>
      <c r="L109" s="556"/>
      <c r="M109" s="564"/>
      <c r="O109"/>
      <c r="P109"/>
      <c r="Q109"/>
      <c r="R109"/>
      <c r="S109"/>
      <c r="T109"/>
      <c r="U109"/>
      <c r="V109"/>
      <c r="W109"/>
      <c r="X109"/>
    </row>
    <row r="110" spans="11:24" ht="15.5">
      <c r="K110" s="555"/>
      <c r="L110" s="556"/>
      <c r="M110" s="563"/>
      <c r="O110"/>
      <c r="P110"/>
      <c r="Q110"/>
      <c r="R110"/>
      <c r="S110"/>
      <c r="T110"/>
      <c r="U110"/>
      <c r="V110"/>
      <c r="W110"/>
      <c r="X110"/>
    </row>
    <row r="111" spans="11:24" ht="15.5">
      <c r="K111" s="555"/>
      <c r="L111" s="556"/>
      <c r="M111" s="564"/>
      <c r="O111"/>
      <c r="P111"/>
      <c r="Q111"/>
      <c r="R111"/>
      <c r="S111"/>
      <c r="T111"/>
      <c r="U111"/>
      <c r="V111"/>
      <c r="W111"/>
      <c r="X111"/>
    </row>
    <row r="112" spans="11:24" ht="15.5">
      <c r="K112" s="555"/>
      <c r="L112" s="556"/>
      <c r="M112" s="563"/>
      <c r="O112"/>
      <c r="P112"/>
      <c r="Q112"/>
      <c r="R112"/>
      <c r="S112"/>
      <c r="T112"/>
      <c r="U112"/>
      <c r="V112"/>
      <c r="W112"/>
      <c r="X112"/>
    </row>
    <row r="113" spans="11:24" ht="15.5">
      <c r="K113" s="555"/>
      <c r="L113" s="556"/>
      <c r="M113" s="564"/>
      <c r="O113"/>
      <c r="P113"/>
      <c r="Q113"/>
      <c r="R113"/>
      <c r="S113"/>
      <c r="T113"/>
      <c r="U113"/>
      <c r="V113"/>
      <c r="W113"/>
      <c r="X113"/>
    </row>
    <row r="114" spans="11:24" ht="15.5">
      <c r="K114" s="555"/>
      <c r="L114" s="556"/>
      <c r="M114" s="563"/>
      <c r="O114"/>
      <c r="P114"/>
      <c r="Q114"/>
      <c r="R114"/>
      <c r="S114"/>
      <c r="T114"/>
      <c r="U114"/>
      <c r="V114"/>
      <c r="W114"/>
      <c r="X114"/>
    </row>
    <row r="115" spans="11:24" ht="15.5">
      <c r="K115" s="555"/>
      <c r="L115" s="556"/>
      <c r="M115" s="564"/>
      <c r="O115"/>
      <c r="P115"/>
      <c r="Q115"/>
      <c r="R115"/>
      <c r="S115"/>
      <c r="T115"/>
      <c r="U115"/>
      <c r="V115"/>
      <c r="W115"/>
      <c r="X115"/>
    </row>
    <row r="116" spans="11:24" ht="15.5">
      <c r="K116" s="555"/>
      <c r="L116" s="556"/>
      <c r="M116" s="563"/>
      <c r="O116"/>
      <c r="P116"/>
      <c r="Q116"/>
      <c r="R116"/>
      <c r="S116"/>
      <c r="T116"/>
      <c r="U116"/>
      <c r="V116"/>
      <c r="W116"/>
      <c r="X116"/>
    </row>
    <row r="117" spans="11:24" ht="15.5">
      <c r="K117" s="555"/>
      <c r="L117" s="556"/>
      <c r="M117" s="564"/>
      <c r="O117"/>
      <c r="P117"/>
      <c r="Q117"/>
      <c r="R117"/>
      <c r="S117"/>
      <c r="T117"/>
      <c r="U117"/>
      <c r="V117"/>
      <c r="W117"/>
      <c r="X117"/>
    </row>
    <row r="118" spans="11:24" ht="15.5">
      <c r="K118" s="555"/>
      <c r="L118" s="556"/>
      <c r="M118" s="563"/>
      <c r="O118"/>
      <c r="P118"/>
      <c r="Q118"/>
      <c r="R118"/>
      <c r="S118"/>
      <c r="T118"/>
      <c r="U118"/>
      <c r="V118"/>
      <c r="W118"/>
      <c r="X118"/>
    </row>
    <row r="119" spans="11:24" ht="15.5">
      <c r="K119" s="555"/>
      <c r="L119" s="556"/>
      <c r="M119" s="564"/>
      <c r="O119"/>
      <c r="P119"/>
      <c r="Q119"/>
      <c r="R119"/>
      <c r="S119"/>
      <c r="T119"/>
      <c r="U119"/>
      <c r="V119"/>
      <c r="W119"/>
      <c r="X119"/>
    </row>
    <row r="120" spans="11:24" ht="15.5">
      <c r="K120" s="555"/>
      <c r="L120" s="556"/>
      <c r="M120" s="563"/>
      <c r="O120"/>
      <c r="P120"/>
      <c r="Q120"/>
      <c r="R120"/>
      <c r="S120"/>
      <c r="T120"/>
      <c r="U120"/>
      <c r="V120"/>
      <c r="W120"/>
      <c r="X120"/>
    </row>
    <row r="121" spans="11:24" ht="15.5">
      <c r="K121" s="555"/>
      <c r="L121" s="556"/>
      <c r="M121" s="564"/>
      <c r="O121"/>
      <c r="P121"/>
      <c r="Q121"/>
      <c r="R121"/>
      <c r="S121"/>
      <c r="T121"/>
      <c r="U121"/>
      <c r="V121"/>
      <c r="W121"/>
      <c r="X121"/>
    </row>
    <row r="122" spans="11:24" ht="15.5">
      <c r="K122" s="555"/>
      <c r="L122" s="556"/>
      <c r="M122" s="563"/>
      <c r="O122"/>
      <c r="P122"/>
      <c r="Q122"/>
      <c r="R122"/>
      <c r="S122"/>
      <c r="T122"/>
      <c r="U122"/>
      <c r="V122"/>
      <c r="W122"/>
      <c r="X122"/>
    </row>
    <row r="123" spans="11:24" ht="15.5">
      <c r="K123" s="555"/>
      <c r="L123" s="556"/>
      <c r="M123" s="564"/>
      <c r="O123"/>
      <c r="P123"/>
      <c r="Q123"/>
      <c r="R123"/>
      <c r="S123"/>
      <c r="T123"/>
      <c r="U123"/>
      <c r="V123"/>
      <c r="W123"/>
      <c r="X123"/>
    </row>
    <row r="124" spans="11:24" ht="15.5">
      <c r="K124" s="555"/>
      <c r="L124" s="556"/>
      <c r="M124" s="563"/>
      <c r="O124"/>
      <c r="P124"/>
      <c r="Q124"/>
      <c r="R124"/>
      <c r="S124"/>
      <c r="T124"/>
      <c r="U124"/>
      <c r="V124"/>
      <c r="W124"/>
      <c r="X124"/>
    </row>
    <row r="125" spans="11:24" ht="15.5">
      <c r="K125" s="555"/>
      <c r="L125" s="556"/>
      <c r="M125" s="564"/>
      <c r="O125"/>
      <c r="P125"/>
      <c r="Q125"/>
      <c r="R125"/>
      <c r="S125"/>
      <c r="T125"/>
      <c r="U125"/>
      <c r="V125"/>
      <c r="W125"/>
      <c r="X125"/>
    </row>
    <row r="126" spans="11:24" ht="15.5">
      <c r="K126" s="555"/>
      <c r="L126" s="556"/>
      <c r="M126" s="563"/>
      <c r="O126"/>
      <c r="P126"/>
      <c r="Q126"/>
      <c r="R126"/>
      <c r="S126"/>
      <c r="T126"/>
      <c r="U126"/>
      <c r="V126"/>
      <c r="W126"/>
      <c r="X126"/>
    </row>
    <row r="127" spans="11:24" ht="15.5">
      <c r="K127" s="555"/>
      <c r="L127" s="556"/>
      <c r="M127" s="564"/>
      <c r="O127"/>
      <c r="P127"/>
      <c r="Q127"/>
      <c r="R127"/>
      <c r="S127"/>
      <c r="T127"/>
      <c r="U127"/>
      <c r="V127"/>
      <c r="W127"/>
      <c r="X127"/>
    </row>
    <row r="128" spans="11:24" ht="15.5">
      <c r="K128" s="555"/>
      <c r="L128" s="556"/>
      <c r="M128" s="563"/>
      <c r="O128"/>
      <c r="P128"/>
      <c r="Q128"/>
      <c r="R128"/>
      <c r="S128"/>
      <c r="T128"/>
      <c r="U128"/>
      <c r="V128"/>
      <c r="W128"/>
      <c r="X128"/>
    </row>
    <row r="129" spans="11:24" ht="15.5">
      <c r="K129" s="555"/>
      <c r="L129" s="556"/>
      <c r="M129" s="564"/>
      <c r="O129"/>
      <c r="P129"/>
      <c r="Q129"/>
      <c r="R129"/>
      <c r="S129"/>
      <c r="T129"/>
      <c r="U129"/>
      <c r="V129"/>
      <c r="W129"/>
      <c r="X129"/>
    </row>
    <row r="130" spans="11:24" ht="15.5">
      <c r="K130" s="555"/>
      <c r="L130" s="556"/>
      <c r="M130" s="563"/>
      <c r="O130"/>
      <c r="P130"/>
      <c r="Q130"/>
      <c r="R130"/>
      <c r="S130"/>
      <c r="T130"/>
      <c r="U130"/>
      <c r="V130"/>
      <c r="W130"/>
      <c r="X130"/>
    </row>
    <row r="131" spans="11:24" ht="15.5">
      <c r="K131" s="555"/>
      <c r="L131" s="556"/>
      <c r="M131" s="564"/>
      <c r="O131"/>
      <c r="P131"/>
      <c r="Q131"/>
      <c r="R131"/>
      <c r="S131"/>
      <c r="T131"/>
      <c r="U131"/>
      <c r="V131"/>
      <c r="W131"/>
      <c r="X131"/>
    </row>
    <row r="132" spans="11:24" ht="15.5">
      <c r="K132" s="555"/>
      <c r="L132" s="556"/>
      <c r="M132" s="563"/>
      <c r="O132"/>
      <c r="P132"/>
      <c r="Q132"/>
      <c r="R132"/>
      <c r="S132"/>
      <c r="T132"/>
      <c r="U132"/>
      <c r="V132"/>
      <c r="W132"/>
      <c r="X132"/>
    </row>
    <row r="133" spans="11:24" ht="15.5">
      <c r="K133" s="555"/>
      <c r="L133" s="556"/>
      <c r="M133" s="564"/>
      <c r="O133"/>
      <c r="P133"/>
      <c r="Q133"/>
      <c r="R133"/>
      <c r="S133"/>
      <c r="T133"/>
      <c r="U133"/>
      <c r="V133"/>
      <c r="W133"/>
      <c r="X133"/>
    </row>
    <row r="134" spans="11:24" ht="15.5">
      <c r="K134" s="555"/>
      <c r="L134" s="556"/>
      <c r="M134" s="563"/>
      <c r="O134"/>
      <c r="P134"/>
      <c r="Q134"/>
      <c r="R134"/>
      <c r="S134"/>
      <c r="T134"/>
      <c r="U134"/>
      <c r="V134"/>
      <c r="W134"/>
      <c r="X134"/>
    </row>
    <row r="135" spans="11:24" ht="15.5">
      <c r="K135" s="555"/>
      <c r="L135" s="556"/>
      <c r="M135" s="564"/>
      <c r="O135"/>
      <c r="P135"/>
      <c r="Q135"/>
      <c r="R135"/>
      <c r="S135"/>
      <c r="T135"/>
      <c r="U135"/>
      <c r="V135"/>
      <c r="W135"/>
      <c r="X135"/>
    </row>
    <row r="136" spans="11:24" ht="15.5">
      <c r="K136" s="555"/>
      <c r="L136" s="556"/>
      <c r="M136" s="563"/>
      <c r="O136"/>
      <c r="P136"/>
      <c r="Q136"/>
      <c r="R136"/>
      <c r="S136"/>
      <c r="T136"/>
      <c r="U136"/>
      <c r="V136"/>
      <c r="W136"/>
      <c r="X136"/>
    </row>
    <row r="137" spans="11:24" ht="15.5">
      <c r="K137" s="555"/>
      <c r="L137" s="556"/>
      <c r="M137" s="564"/>
      <c r="O137"/>
      <c r="P137"/>
      <c r="Q137"/>
      <c r="R137"/>
      <c r="S137"/>
      <c r="T137"/>
      <c r="U137"/>
      <c r="V137"/>
      <c r="W137"/>
      <c r="X137"/>
    </row>
    <row r="138" spans="11:24" ht="15.5">
      <c r="K138" s="555"/>
      <c r="L138" s="556"/>
      <c r="M138" s="563"/>
      <c r="O138"/>
      <c r="P138"/>
      <c r="Q138"/>
      <c r="R138"/>
      <c r="S138"/>
      <c r="T138"/>
      <c r="U138"/>
      <c r="V138"/>
      <c r="W138"/>
      <c r="X138"/>
    </row>
    <row r="139" spans="11:24" ht="15.5">
      <c r="K139" s="555"/>
      <c r="L139" s="556"/>
      <c r="M139" s="564"/>
      <c r="O139"/>
      <c r="P139"/>
      <c r="Q139"/>
      <c r="R139"/>
      <c r="S139"/>
      <c r="T139"/>
      <c r="U139"/>
      <c r="V139"/>
      <c r="W139"/>
      <c r="X139"/>
    </row>
    <row r="140" spans="11:24" ht="15.5">
      <c r="K140" s="555"/>
      <c r="L140" s="556"/>
      <c r="M140" s="563"/>
      <c r="O140"/>
      <c r="P140"/>
      <c r="Q140"/>
      <c r="R140"/>
      <c r="S140"/>
      <c r="T140"/>
      <c r="U140"/>
      <c r="V140"/>
      <c r="W140"/>
      <c r="X140"/>
    </row>
    <row r="141" spans="11:24" ht="15.5">
      <c r="K141" s="555"/>
      <c r="L141" s="556"/>
      <c r="M141" s="564"/>
      <c r="O141"/>
      <c r="P141"/>
      <c r="Q141"/>
      <c r="R141"/>
      <c r="S141"/>
      <c r="T141"/>
      <c r="U141"/>
      <c r="V141"/>
      <c r="W141"/>
      <c r="X141"/>
    </row>
    <row r="142" spans="11:24" ht="15.5">
      <c r="K142" s="555"/>
      <c r="L142" s="556"/>
      <c r="M142" s="563"/>
      <c r="O142"/>
      <c r="P142"/>
      <c r="Q142"/>
      <c r="R142"/>
      <c r="S142"/>
      <c r="T142"/>
      <c r="U142"/>
      <c r="V142"/>
      <c r="W142"/>
      <c r="X142"/>
    </row>
    <row r="143" spans="11:24" ht="15.5">
      <c r="K143" s="555"/>
      <c r="L143" s="556"/>
      <c r="M143" s="564"/>
      <c r="O143"/>
      <c r="P143"/>
      <c r="Q143"/>
      <c r="R143"/>
      <c r="S143"/>
      <c r="T143"/>
      <c r="U143"/>
      <c r="V143"/>
      <c r="W143"/>
      <c r="X143"/>
    </row>
    <row r="144" spans="11:24" ht="15.5">
      <c r="K144" s="555"/>
      <c r="L144" s="556"/>
      <c r="M144" s="563"/>
      <c r="O144"/>
      <c r="P144"/>
      <c r="Q144"/>
      <c r="R144"/>
      <c r="S144"/>
      <c r="T144"/>
      <c r="U144"/>
      <c r="V144"/>
      <c r="W144"/>
      <c r="X144"/>
    </row>
    <row r="145" spans="11:24" ht="15.5">
      <c r="K145" s="555"/>
      <c r="L145" s="556"/>
      <c r="M145" s="564"/>
      <c r="O145"/>
      <c r="P145"/>
      <c r="Q145"/>
      <c r="R145"/>
      <c r="S145"/>
      <c r="T145"/>
      <c r="U145"/>
      <c r="V145"/>
      <c r="W145"/>
      <c r="X145"/>
    </row>
    <row r="146" spans="11:24" ht="15.5">
      <c r="K146" s="555"/>
      <c r="L146" s="556"/>
      <c r="M146" s="563"/>
      <c r="O146"/>
      <c r="P146"/>
      <c r="Q146"/>
      <c r="R146"/>
      <c r="S146"/>
      <c r="T146"/>
      <c r="U146"/>
      <c r="V146"/>
      <c r="W146"/>
      <c r="X146"/>
    </row>
    <row r="147" spans="11:24" ht="15.5">
      <c r="K147" s="555"/>
      <c r="L147" s="556"/>
      <c r="M147" s="564"/>
      <c r="O147"/>
      <c r="P147"/>
      <c r="Q147"/>
      <c r="R147"/>
      <c r="S147"/>
      <c r="T147"/>
      <c r="U147"/>
      <c r="V147"/>
      <c r="W147"/>
      <c r="X147"/>
    </row>
    <row r="148" spans="11:24" ht="15.5">
      <c r="K148" s="555"/>
      <c r="L148" s="556"/>
      <c r="M148" s="563"/>
      <c r="O148"/>
      <c r="P148"/>
      <c r="Q148"/>
      <c r="R148"/>
      <c r="S148"/>
      <c r="T148"/>
      <c r="U148"/>
      <c r="V148"/>
      <c r="W148"/>
      <c r="X148"/>
    </row>
    <row r="149" spans="11:24" ht="15.5">
      <c r="K149" s="555"/>
      <c r="L149" s="556"/>
      <c r="M149" s="564"/>
      <c r="O149"/>
      <c r="P149"/>
      <c r="Q149"/>
      <c r="R149"/>
      <c r="S149"/>
      <c r="T149"/>
      <c r="U149"/>
      <c r="V149"/>
      <c r="W149"/>
      <c r="X149"/>
    </row>
    <row r="150" spans="11:24" ht="15.5">
      <c r="K150" s="555"/>
      <c r="L150" s="556"/>
      <c r="M150" s="563"/>
      <c r="O150"/>
      <c r="P150"/>
      <c r="Q150"/>
      <c r="R150"/>
      <c r="S150"/>
      <c r="T150"/>
      <c r="U150"/>
      <c r="V150"/>
      <c r="W150"/>
      <c r="X150"/>
    </row>
    <row r="151" spans="11:24" ht="15.5">
      <c r="K151" s="555"/>
      <c r="L151" s="556"/>
      <c r="M151" s="564"/>
      <c r="O151"/>
      <c r="P151"/>
      <c r="Q151"/>
      <c r="R151"/>
      <c r="S151"/>
      <c r="T151"/>
      <c r="U151"/>
      <c r="V151"/>
      <c r="W151"/>
      <c r="X151"/>
    </row>
    <row r="152" spans="11:24" ht="15.5">
      <c r="K152" s="555"/>
      <c r="L152" s="556"/>
      <c r="M152" s="563"/>
      <c r="O152"/>
      <c r="P152"/>
      <c r="Q152"/>
      <c r="R152"/>
      <c r="S152"/>
      <c r="T152"/>
      <c r="U152"/>
      <c r="V152"/>
      <c r="W152"/>
      <c r="X152"/>
    </row>
    <row r="153" spans="11:24" ht="15.5">
      <c r="K153" s="555"/>
      <c r="L153" s="556"/>
      <c r="M153" s="564"/>
      <c r="O153"/>
      <c r="P153"/>
      <c r="Q153"/>
      <c r="R153"/>
      <c r="S153"/>
      <c r="T153"/>
      <c r="U153"/>
      <c r="V153"/>
      <c r="W153"/>
      <c r="X153"/>
    </row>
    <row r="154" spans="11:24" ht="15.5">
      <c r="K154" s="555"/>
      <c r="L154" s="556"/>
      <c r="M154" s="563"/>
      <c r="O154"/>
      <c r="P154"/>
      <c r="Q154"/>
      <c r="R154"/>
      <c r="S154"/>
      <c r="T154"/>
      <c r="U154"/>
      <c r="V154"/>
      <c r="W154"/>
      <c r="X154"/>
    </row>
    <row r="155" spans="11:24" ht="15.5">
      <c r="K155" s="555"/>
      <c r="L155" s="556"/>
      <c r="M155" s="564"/>
      <c r="O155"/>
      <c r="P155"/>
      <c r="Q155"/>
      <c r="R155"/>
      <c r="S155"/>
      <c r="T155"/>
      <c r="U155"/>
      <c r="V155"/>
      <c r="W155"/>
      <c r="X155"/>
    </row>
    <row r="156" spans="11:24" ht="15.5">
      <c r="K156" s="555"/>
      <c r="L156" s="556"/>
      <c r="M156" s="563"/>
      <c r="O156"/>
      <c r="P156"/>
      <c r="Q156"/>
      <c r="R156"/>
      <c r="S156"/>
      <c r="T156"/>
      <c r="U156"/>
      <c r="V156"/>
      <c r="W156"/>
      <c r="X156"/>
    </row>
    <row r="157" spans="11:24" ht="15.5">
      <c r="K157" s="555"/>
      <c r="L157" s="556"/>
      <c r="M157" s="564"/>
      <c r="O157"/>
      <c r="P157"/>
      <c r="Q157"/>
      <c r="R157"/>
      <c r="S157"/>
      <c r="T157"/>
      <c r="U157"/>
      <c r="V157"/>
      <c r="W157"/>
      <c r="X157"/>
    </row>
    <row r="158" spans="11:24" ht="15.5">
      <c r="K158" s="555"/>
      <c r="L158" s="556"/>
      <c r="M158" s="563"/>
      <c r="O158"/>
      <c r="P158"/>
      <c r="Q158"/>
      <c r="R158"/>
      <c r="S158"/>
      <c r="T158"/>
      <c r="U158"/>
      <c r="V158"/>
      <c r="W158"/>
      <c r="X158"/>
    </row>
    <row r="159" spans="11:24" ht="15.5">
      <c r="K159" s="555"/>
      <c r="L159" s="556"/>
      <c r="M159" s="564"/>
      <c r="O159"/>
      <c r="P159"/>
      <c r="Q159"/>
      <c r="R159"/>
      <c r="S159"/>
      <c r="T159"/>
      <c r="U159"/>
      <c r="V159"/>
      <c r="W159"/>
      <c r="X159"/>
    </row>
    <row r="160" spans="11:24" ht="15.5">
      <c r="K160" s="555"/>
      <c r="L160" s="556"/>
      <c r="M160" s="563"/>
      <c r="O160"/>
      <c r="P160"/>
      <c r="Q160"/>
      <c r="R160"/>
      <c r="S160"/>
      <c r="T160"/>
      <c r="U160"/>
      <c r="V160"/>
      <c r="W160"/>
      <c r="X160"/>
    </row>
    <row r="161" spans="11:24" ht="15.5">
      <c r="K161" s="555"/>
      <c r="L161" s="556"/>
      <c r="M161" s="564"/>
      <c r="O161"/>
      <c r="P161"/>
      <c r="Q161"/>
      <c r="R161"/>
      <c r="S161"/>
      <c r="T161"/>
      <c r="U161"/>
      <c r="V161"/>
      <c r="W161"/>
      <c r="X161"/>
    </row>
    <row r="162" spans="11:24" ht="15.5">
      <c r="K162" s="555"/>
      <c r="L162" s="556"/>
      <c r="M162" s="563"/>
      <c r="O162"/>
      <c r="P162"/>
      <c r="Q162"/>
      <c r="R162"/>
      <c r="S162"/>
      <c r="T162"/>
      <c r="U162"/>
      <c r="V162"/>
      <c r="W162"/>
      <c r="X162"/>
    </row>
    <row r="163" spans="11:24" ht="15.5">
      <c r="K163" s="555"/>
      <c r="L163" s="556"/>
      <c r="M163" s="564"/>
      <c r="O163"/>
      <c r="P163"/>
      <c r="Q163"/>
      <c r="R163"/>
      <c r="S163"/>
      <c r="T163"/>
      <c r="U163"/>
      <c r="V163"/>
      <c r="W163"/>
      <c r="X163"/>
    </row>
    <row r="164" spans="11:24" ht="15.5">
      <c r="K164" s="555"/>
      <c r="L164" s="556"/>
      <c r="M164" s="563"/>
      <c r="O164"/>
      <c r="P164"/>
      <c r="Q164"/>
      <c r="R164"/>
      <c r="S164"/>
      <c r="T164"/>
      <c r="U164"/>
      <c r="V164"/>
      <c r="W164"/>
      <c r="X164"/>
    </row>
    <row r="165" spans="11:24" ht="15.5">
      <c r="K165" s="555"/>
      <c r="L165" s="556"/>
      <c r="M165" s="564"/>
      <c r="O165"/>
      <c r="P165"/>
      <c r="Q165"/>
      <c r="R165"/>
      <c r="S165"/>
      <c r="T165"/>
      <c r="U165"/>
      <c r="V165"/>
      <c r="W165"/>
      <c r="X165"/>
    </row>
    <row r="166" spans="11:24" ht="15.5">
      <c r="K166" s="555"/>
      <c r="L166" s="556"/>
      <c r="M166" s="563"/>
      <c r="O166"/>
      <c r="P166"/>
      <c r="Q166"/>
      <c r="R166"/>
      <c r="S166"/>
      <c r="T166"/>
      <c r="U166"/>
      <c r="V166"/>
      <c r="W166"/>
      <c r="X166"/>
    </row>
    <row r="167" spans="11:24" ht="15.5">
      <c r="K167" s="555"/>
      <c r="L167" s="556"/>
      <c r="M167" s="564"/>
      <c r="O167"/>
      <c r="P167"/>
      <c r="Q167"/>
      <c r="R167"/>
      <c r="S167"/>
      <c r="T167"/>
      <c r="U167"/>
      <c r="V167"/>
      <c r="W167"/>
      <c r="X167"/>
    </row>
    <row r="168" spans="11:24" ht="15.5">
      <c r="K168" s="555"/>
      <c r="L168" s="556"/>
      <c r="M168" s="563"/>
      <c r="O168"/>
      <c r="P168"/>
      <c r="Q168"/>
      <c r="R168"/>
      <c r="S168"/>
      <c r="T168"/>
      <c r="U168"/>
      <c r="V168"/>
      <c r="W168"/>
      <c r="X168"/>
    </row>
    <row r="169" spans="11:24" ht="15.5">
      <c r="K169" s="555"/>
      <c r="L169" s="556"/>
      <c r="M169" s="564"/>
      <c r="O169"/>
      <c r="P169"/>
      <c r="Q169"/>
      <c r="R169"/>
      <c r="S169"/>
      <c r="T169"/>
      <c r="U169"/>
      <c r="V169"/>
      <c r="W169"/>
      <c r="X169"/>
    </row>
    <row r="170" spans="11:24" ht="15.5">
      <c r="K170" s="555"/>
      <c r="L170" s="556"/>
      <c r="M170" s="563"/>
      <c r="O170"/>
      <c r="P170"/>
      <c r="Q170"/>
      <c r="R170"/>
      <c r="S170"/>
      <c r="T170"/>
      <c r="U170"/>
      <c r="V170"/>
      <c r="W170"/>
      <c r="X170"/>
    </row>
    <row r="171" spans="11:24" ht="15.5">
      <c r="K171" s="555"/>
      <c r="L171" s="556"/>
      <c r="M171" s="564"/>
      <c r="O171"/>
      <c r="P171"/>
      <c r="Q171"/>
      <c r="R171"/>
      <c r="S171"/>
      <c r="T171"/>
      <c r="U171"/>
      <c r="V171"/>
      <c r="W171"/>
      <c r="X171"/>
    </row>
    <row r="172" spans="11:24" ht="15.5">
      <c r="K172" s="555"/>
      <c r="L172" s="556"/>
      <c r="M172" s="563"/>
      <c r="O172"/>
      <c r="P172"/>
      <c r="Q172"/>
      <c r="R172"/>
      <c r="S172"/>
      <c r="T172"/>
      <c r="U172"/>
      <c r="V172"/>
      <c r="W172"/>
      <c r="X172"/>
    </row>
    <row r="173" spans="11:24" ht="15.5">
      <c r="K173" s="555"/>
      <c r="L173" s="556"/>
      <c r="M173" s="564"/>
      <c r="O173"/>
      <c r="P173"/>
      <c r="Q173"/>
      <c r="R173"/>
      <c r="S173"/>
      <c r="T173"/>
      <c r="U173"/>
      <c r="V173"/>
      <c r="W173"/>
      <c r="X173"/>
    </row>
    <row r="174" spans="11:24" ht="15.5">
      <c r="K174" s="555"/>
      <c r="L174" s="556"/>
      <c r="M174" s="563"/>
      <c r="O174"/>
      <c r="P174"/>
      <c r="Q174"/>
      <c r="R174"/>
      <c r="S174"/>
      <c r="T174"/>
      <c r="U174"/>
      <c r="V174"/>
      <c r="W174"/>
      <c r="X174"/>
    </row>
    <row r="175" spans="11:24" ht="15.5">
      <c r="K175" s="555"/>
      <c r="L175" s="556"/>
      <c r="M175" s="564"/>
      <c r="O175"/>
      <c r="P175"/>
      <c r="Q175"/>
      <c r="R175"/>
      <c r="S175"/>
      <c r="T175"/>
      <c r="U175"/>
      <c r="V175"/>
      <c r="W175"/>
      <c r="X175"/>
    </row>
    <row r="176" spans="11:24" ht="15.5">
      <c r="K176" s="555"/>
      <c r="L176" s="556"/>
      <c r="M176" s="563"/>
      <c r="O176"/>
      <c r="P176"/>
      <c r="Q176"/>
      <c r="R176"/>
      <c r="S176"/>
      <c r="T176"/>
      <c r="U176"/>
      <c r="V176"/>
      <c r="W176"/>
      <c r="X176"/>
    </row>
    <row r="177" spans="11:24" ht="15.5">
      <c r="K177" s="555"/>
      <c r="L177" s="556"/>
      <c r="M177" s="564"/>
      <c r="O177"/>
      <c r="P177"/>
      <c r="Q177"/>
      <c r="R177"/>
      <c r="S177"/>
      <c r="T177"/>
      <c r="U177"/>
      <c r="V177"/>
      <c r="W177"/>
      <c r="X177"/>
    </row>
    <row r="178" spans="11:24" ht="15.5">
      <c r="K178" s="555"/>
      <c r="L178" s="556"/>
      <c r="M178" s="563"/>
      <c r="O178"/>
      <c r="P178"/>
      <c r="Q178"/>
      <c r="R178"/>
      <c r="S178"/>
      <c r="T178"/>
      <c r="U178"/>
      <c r="V178"/>
      <c r="W178"/>
      <c r="X178"/>
    </row>
    <row r="179" spans="11:24" ht="15.5">
      <c r="K179" s="555"/>
      <c r="L179" s="556"/>
      <c r="M179" s="564"/>
      <c r="O179"/>
      <c r="P179"/>
      <c r="Q179"/>
      <c r="R179"/>
      <c r="S179"/>
      <c r="T179"/>
      <c r="U179"/>
      <c r="V179"/>
      <c r="W179"/>
      <c r="X179"/>
    </row>
    <row r="180" spans="11:24" ht="15.5">
      <c r="K180" s="555"/>
      <c r="L180" s="556"/>
      <c r="M180" s="563"/>
      <c r="O180"/>
      <c r="P180"/>
      <c r="Q180"/>
      <c r="R180"/>
      <c r="S180"/>
      <c r="T180"/>
      <c r="U180"/>
      <c r="V180"/>
      <c r="W180"/>
      <c r="X180"/>
    </row>
    <row r="181" spans="11:24" ht="15.5">
      <c r="K181" s="555"/>
      <c r="L181" s="556"/>
      <c r="M181" s="564"/>
      <c r="O181"/>
      <c r="P181"/>
      <c r="Q181"/>
      <c r="R181"/>
      <c r="S181"/>
      <c r="T181"/>
      <c r="U181"/>
      <c r="V181"/>
      <c r="W181"/>
      <c r="X181"/>
    </row>
    <row r="182" spans="11:24" ht="15.5">
      <c r="K182" s="555"/>
      <c r="L182" s="556"/>
      <c r="M182" s="563"/>
      <c r="O182"/>
      <c r="P182"/>
      <c r="Q182"/>
      <c r="R182"/>
      <c r="S182"/>
      <c r="T182"/>
      <c r="U182"/>
      <c r="V182"/>
      <c r="W182"/>
      <c r="X182"/>
    </row>
    <row r="183" spans="11:24" ht="15.5">
      <c r="K183" s="555"/>
      <c r="L183" s="556"/>
      <c r="M183" s="564"/>
      <c r="O183"/>
      <c r="P183"/>
      <c r="Q183"/>
      <c r="R183"/>
      <c r="S183"/>
      <c r="T183"/>
      <c r="U183"/>
      <c r="V183"/>
      <c r="W183"/>
      <c r="X183"/>
    </row>
    <row r="184" spans="11:24" ht="15.5">
      <c r="K184" s="555"/>
      <c r="L184" s="556"/>
      <c r="M184" s="563"/>
      <c r="O184"/>
      <c r="P184"/>
      <c r="Q184"/>
      <c r="R184"/>
      <c r="S184"/>
      <c r="T184"/>
      <c r="U184"/>
      <c r="V184"/>
      <c r="W184"/>
      <c r="X184"/>
    </row>
    <row r="185" spans="11:24" ht="15.5">
      <c r="K185" s="555"/>
      <c r="L185" s="556"/>
      <c r="M185" s="564"/>
      <c r="O185"/>
      <c r="P185"/>
      <c r="Q185"/>
      <c r="R185"/>
      <c r="S185"/>
      <c r="T185"/>
      <c r="U185"/>
      <c r="V185"/>
      <c r="W185"/>
      <c r="X185"/>
    </row>
    <row r="186" spans="11:24" ht="15.5">
      <c r="K186" s="555"/>
      <c r="L186" s="556"/>
      <c r="M186" s="563"/>
      <c r="O186"/>
      <c r="P186"/>
      <c r="Q186"/>
      <c r="R186"/>
      <c r="S186"/>
      <c r="T186"/>
      <c r="U186"/>
      <c r="V186"/>
      <c r="W186"/>
      <c r="X186"/>
    </row>
    <row r="187" spans="11:24" ht="15.5">
      <c r="K187" s="555"/>
      <c r="L187" s="556"/>
      <c r="M187" s="564"/>
      <c r="O187"/>
      <c r="P187"/>
      <c r="Q187"/>
      <c r="R187"/>
      <c r="S187"/>
      <c r="T187"/>
      <c r="U187"/>
      <c r="V187"/>
      <c r="W187"/>
      <c r="X187"/>
    </row>
    <row r="188" spans="11:24" ht="15.5">
      <c r="K188" s="555"/>
      <c r="L188" s="556"/>
      <c r="M188" s="563"/>
      <c r="O188"/>
      <c r="P188"/>
      <c r="Q188"/>
      <c r="R188"/>
      <c r="S188"/>
      <c r="T188"/>
      <c r="U188"/>
      <c r="V188"/>
      <c r="W188"/>
      <c r="X188"/>
    </row>
    <row r="189" spans="11:24" ht="15.5">
      <c r="K189" s="555"/>
      <c r="L189" s="556"/>
      <c r="M189" s="564"/>
      <c r="O189"/>
      <c r="P189"/>
      <c r="Q189"/>
      <c r="R189"/>
      <c r="S189"/>
      <c r="T189"/>
      <c r="U189"/>
      <c r="V189"/>
      <c r="W189"/>
      <c r="X189"/>
    </row>
    <row r="190" spans="11:24" ht="15.5">
      <c r="K190" s="555"/>
      <c r="L190" s="556"/>
      <c r="M190" s="563"/>
      <c r="O190"/>
      <c r="P190"/>
      <c r="Q190"/>
      <c r="R190"/>
      <c r="S190"/>
      <c r="T190"/>
      <c r="U190"/>
      <c r="V190"/>
      <c r="W190"/>
      <c r="X190"/>
    </row>
    <row r="191" spans="11:24" ht="15.5">
      <c r="K191" s="555"/>
      <c r="L191" s="556"/>
      <c r="M191" s="564"/>
      <c r="O191"/>
      <c r="P191"/>
      <c r="Q191"/>
      <c r="R191"/>
      <c r="S191"/>
      <c r="T191"/>
      <c r="U191"/>
      <c r="V191"/>
      <c r="W191"/>
      <c r="X191"/>
    </row>
    <row r="192" spans="11:24" ht="15.5">
      <c r="K192" s="555"/>
      <c r="L192" s="556"/>
      <c r="M192" s="563"/>
      <c r="O192"/>
      <c r="P192"/>
      <c r="Q192"/>
      <c r="R192"/>
      <c r="S192"/>
      <c r="T192"/>
      <c r="U192"/>
      <c r="V192"/>
      <c r="W192"/>
      <c r="X192"/>
    </row>
    <row r="193" spans="11:24" ht="15.5">
      <c r="K193" s="555"/>
      <c r="L193" s="556"/>
      <c r="M193" s="564"/>
      <c r="O193"/>
      <c r="P193"/>
      <c r="Q193"/>
      <c r="R193"/>
      <c r="S193"/>
      <c r="T193"/>
      <c r="U193"/>
      <c r="V193"/>
      <c r="W193"/>
      <c r="X193"/>
    </row>
    <row r="194" spans="11:24" ht="15.5">
      <c r="K194" s="555"/>
      <c r="L194" s="556"/>
      <c r="M194" s="563"/>
      <c r="O194"/>
      <c r="P194"/>
      <c r="Q194"/>
      <c r="R194"/>
      <c r="S194"/>
      <c r="T194"/>
      <c r="U194"/>
      <c r="V194"/>
      <c r="W194"/>
      <c r="X194"/>
    </row>
    <row r="195" spans="11:24" ht="15.5">
      <c r="K195" s="555"/>
      <c r="L195" s="556"/>
      <c r="M195" s="564"/>
      <c r="O195"/>
      <c r="P195"/>
      <c r="Q195"/>
      <c r="R195"/>
      <c r="S195"/>
      <c r="T195"/>
      <c r="U195"/>
      <c r="V195"/>
      <c r="W195"/>
      <c r="X195"/>
    </row>
    <row r="196" spans="11:24" ht="15.5">
      <c r="K196" s="555"/>
      <c r="L196" s="556"/>
      <c r="M196" s="563"/>
      <c r="O196"/>
      <c r="P196"/>
      <c r="Q196"/>
      <c r="R196"/>
      <c r="S196"/>
      <c r="T196"/>
      <c r="U196"/>
      <c r="V196"/>
      <c r="W196"/>
      <c r="X196"/>
    </row>
    <row r="197" spans="11:24" ht="15.5">
      <c r="K197" s="555"/>
      <c r="L197" s="556"/>
      <c r="M197" s="564"/>
      <c r="O197"/>
      <c r="P197"/>
      <c r="Q197"/>
      <c r="R197"/>
      <c r="S197"/>
      <c r="T197"/>
      <c r="U197"/>
      <c r="V197"/>
      <c r="W197"/>
      <c r="X197"/>
    </row>
    <row r="198" spans="11:24" ht="15.5">
      <c r="K198" s="555"/>
      <c r="L198" s="556"/>
      <c r="M198" s="563"/>
      <c r="O198"/>
      <c r="P198"/>
      <c r="Q198"/>
      <c r="R198"/>
      <c r="S198"/>
      <c r="T198"/>
      <c r="U198"/>
      <c r="V198"/>
      <c r="W198"/>
      <c r="X198"/>
    </row>
    <row r="199" spans="11:24" ht="15.5">
      <c r="K199" s="555"/>
      <c r="L199" s="556"/>
      <c r="M199" s="564"/>
      <c r="O199"/>
      <c r="P199"/>
      <c r="Q199"/>
      <c r="R199"/>
      <c r="S199"/>
      <c r="T199"/>
      <c r="U199"/>
      <c r="V199"/>
      <c r="W199"/>
      <c r="X199"/>
    </row>
    <row r="200" spans="11:24" ht="15.5">
      <c r="K200" s="555"/>
      <c r="L200" s="556"/>
      <c r="M200" s="563"/>
      <c r="O200"/>
      <c r="P200"/>
      <c r="Q200"/>
      <c r="R200"/>
      <c r="S200"/>
      <c r="T200"/>
      <c r="U200"/>
      <c r="V200"/>
      <c r="W200"/>
      <c r="X200"/>
    </row>
    <row r="201" spans="11:24" ht="15.5">
      <c r="K201" s="555"/>
      <c r="L201" s="556"/>
      <c r="M201" s="564"/>
      <c r="O201"/>
      <c r="P201"/>
      <c r="Q201"/>
      <c r="R201"/>
      <c r="S201"/>
      <c r="T201"/>
      <c r="U201"/>
      <c r="V201"/>
      <c r="W201"/>
      <c r="X201"/>
    </row>
    <row r="202" spans="11:24" ht="15.5">
      <c r="K202" s="555"/>
      <c r="L202" s="556"/>
      <c r="M202" s="563"/>
      <c r="O202"/>
      <c r="P202"/>
      <c r="Q202"/>
      <c r="R202"/>
      <c r="S202"/>
      <c r="T202"/>
      <c r="U202"/>
      <c r="V202"/>
      <c r="W202"/>
      <c r="X202"/>
    </row>
    <row r="203" spans="11:24" ht="15.5">
      <c r="K203" s="555"/>
      <c r="L203" s="556"/>
      <c r="M203" s="564"/>
      <c r="O203"/>
      <c r="P203"/>
      <c r="Q203"/>
      <c r="R203"/>
      <c r="S203"/>
      <c r="T203"/>
      <c r="U203"/>
      <c r="V203"/>
      <c r="W203"/>
      <c r="X203"/>
    </row>
    <row r="204" spans="11:24" ht="15.5">
      <c r="K204" s="555"/>
      <c r="L204" s="556"/>
      <c r="M204" s="563"/>
      <c r="O204"/>
      <c r="P204"/>
      <c r="Q204"/>
      <c r="R204"/>
      <c r="S204"/>
      <c r="T204"/>
      <c r="U204"/>
      <c r="V204"/>
      <c r="W204"/>
      <c r="X204"/>
    </row>
    <row r="205" spans="11:24" ht="15.5">
      <c r="K205" s="555"/>
      <c r="L205" s="556"/>
      <c r="M205" s="564"/>
      <c r="O205"/>
      <c r="P205"/>
      <c r="Q205"/>
      <c r="R205"/>
      <c r="S205"/>
      <c r="T205"/>
      <c r="U205"/>
      <c r="V205"/>
      <c r="W205"/>
      <c r="X205"/>
    </row>
    <row r="206" spans="11:24" ht="15.5">
      <c r="K206" s="555"/>
      <c r="L206" s="556"/>
      <c r="M206" s="563"/>
      <c r="O206"/>
      <c r="P206"/>
      <c r="Q206"/>
      <c r="R206"/>
      <c r="S206"/>
      <c r="T206"/>
      <c r="U206"/>
      <c r="V206"/>
      <c r="W206"/>
      <c r="X206"/>
    </row>
    <row r="207" spans="11:24" ht="15.5">
      <c r="K207" s="555"/>
      <c r="L207" s="556"/>
      <c r="M207" s="564"/>
      <c r="O207"/>
      <c r="P207"/>
      <c r="Q207"/>
      <c r="R207"/>
      <c r="S207"/>
      <c r="T207"/>
      <c r="U207"/>
      <c r="V207"/>
      <c r="W207"/>
      <c r="X207"/>
    </row>
    <row r="208" spans="11:24" ht="15.5">
      <c r="K208" s="555"/>
      <c r="L208" s="556"/>
      <c r="M208" s="563"/>
      <c r="O208"/>
      <c r="P208"/>
      <c r="Q208"/>
      <c r="R208"/>
      <c r="S208"/>
      <c r="T208"/>
      <c r="U208"/>
      <c r="V208"/>
      <c r="W208"/>
      <c r="X208"/>
    </row>
    <row r="209" spans="11:24" ht="15.5">
      <c r="K209" s="555"/>
      <c r="L209" s="556"/>
      <c r="M209" s="564"/>
      <c r="O209"/>
      <c r="P209"/>
      <c r="Q209"/>
      <c r="R209"/>
      <c r="S209"/>
      <c r="T209"/>
      <c r="U209"/>
      <c r="V209"/>
      <c r="W209"/>
      <c r="X209"/>
    </row>
    <row r="210" spans="11:24" ht="15.5">
      <c r="K210" s="555"/>
      <c r="L210" s="556"/>
      <c r="M210" s="563"/>
      <c r="O210"/>
      <c r="P210"/>
      <c r="Q210"/>
      <c r="R210"/>
      <c r="S210"/>
      <c r="T210"/>
      <c r="U210"/>
      <c r="V210"/>
      <c r="W210"/>
      <c r="X210"/>
    </row>
    <row r="211" spans="11:24" ht="15.5">
      <c r="K211" s="555"/>
      <c r="L211" s="556"/>
      <c r="M211" s="564"/>
      <c r="O211"/>
      <c r="P211"/>
      <c r="Q211"/>
      <c r="R211"/>
      <c r="S211"/>
      <c r="T211"/>
      <c r="U211"/>
      <c r="V211"/>
      <c r="W211"/>
      <c r="X211"/>
    </row>
    <row r="212" spans="11:24" ht="15.5">
      <c r="K212" s="555"/>
      <c r="L212" s="556"/>
      <c r="M212" s="563"/>
      <c r="O212"/>
      <c r="P212"/>
      <c r="Q212"/>
      <c r="R212"/>
      <c r="S212"/>
      <c r="T212"/>
      <c r="U212"/>
      <c r="V212"/>
      <c r="W212"/>
      <c r="X212"/>
    </row>
    <row r="213" spans="11:24" ht="15.5">
      <c r="K213" s="555"/>
      <c r="L213" s="556"/>
      <c r="M213" s="564"/>
      <c r="O213"/>
      <c r="P213"/>
      <c r="Q213"/>
      <c r="R213"/>
      <c r="S213"/>
      <c r="T213"/>
      <c r="U213"/>
      <c r="V213"/>
      <c r="W213"/>
      <c r="X213"/>
    </row>
    <row r="214" spans="11:24" ht="15.5">
      <c r="K214" s="555"/>
      <c r="L214" s="556"/>
      <c r="M214" s="563"/>
      <c r="O214"/>
      <c r="P214"/>
      <c r="Q214"/>
      <c r="R214"/>
      <c r="S214"/>
      <c r="T214"/>
      <c r="U214"/>
      <c r="V214"/>
      <c r="W214"/>
      <c r="X214"/>
    </row>
    <row r="215" spans="11:24" ht="15.5">
      <c r="K215" s="555"/>
      <c r="L215" s="556"/>
      <c r="M215" s="564"/>
      <c r="O215"/>
      <c r="P215"/>
      <c r="Q215"/>
      <c r="R215"/>
      <c r="S215"/>
      <c r="T215"/>
      <c r="U215"/>
      <c r="V215"/>
      <c r="W215"/>
      <c r="X215"/>
    </row>
    <row r="216" spans="11:24" ht="15.5">
      <c r="K216" s="555"/>
      <c r="L216" s="556"/>
      <c r="M216" s="563"/>
      <c r="O216"/>
      <c r="P216"/>
      <c r="Q216"/>
      <c r="R216"/>
      <c r="S216"/>
      <c r="T216"/>
      <c r="U216"/>
      <c r="V216"/>
      <c r="W216"/>
      <c r="X216"/>
    </row>
    <row r="217" spans="11:24" ht="15.5">
      <c r="K217" s="555"/>
      <c r="L217" s="556"/>
      <c r="M217" s="564"/>
      <c r="O217"/>
      <c r="P217"/>
      <c r="Q217"/>
      <c r="R217"/>
      <c r="S217"/>
      <c r="T217"/>
      <c r="U217"/>
      <c r="V217"/>
      <c r="W217"/>
      <c r="X217"/>
    </row>
    <row r="218" spans="11:24" ht="15.5">
      <c r="K218" s="555"/>
      <c r="L218" s="556"/>
      <c r="M218" s="563"/>
      <c r="O218"/>
      <c r="P218"/>
      <c r="Q218"/>
      <c r="R218"/>
      <c r="S218"/>
      <c r="T218"/>
      <c r="U218"/>
      <c r="V218"/>
      <c r="W218"/>
      <c r="X218"/>
    </row>
    <row r="219" spans="11:24" ht="15.5">
      <c r="K219" s="555"/>
      <c r="L219" s="556"/>
      <c r="M219" s="564"/>
      <c r="O219"/>
      <c r="P219"/>
      <c r="Q219"/>
      <c r="R219"/>
      <c r="S219"/>
      <c r="T219"/>
      <c r="U219"/>
      <c r="V219"/>
      <c r="W219"/>
      <c r="X219"/>
    </row>
    <row r="220" spans="11:24" ht="15.5">
      <c r="K220" s="555"/>
      <c r="L220" s="556"/>
      <c r="M220" s="563"/>
      <c r="O220"/>
      <c r="P220"/>
      <c r="Q220"/>
      <c r="R220"/>
      <c r="S220"/>
      <c r="T220"/>
      <c r="U220"/>
      <c r="V220"/>
      <c r="W220"/>
      <c r="X220"/>
    </row>
    <row r="221" spans="11:24" ht="15.5">
      <c r="K221" s="555"/>
      <c r="L221" s="556"/>
      <c r="M221" s="564"/>
      <c r="O221"/>
      <c r="P221"/>
      <c r="Q221"/>
      <c r="R221"/>
      <c r="S221"/>
      <c r="T221"/>
      <c r="U221"/>
      <c r="V221"/>
      <c r="W221"/>
      <c r="X221"/>
    </row>
    <row r="222" spans="11:24" ht="15.5">
      <c r="K222" s="555"/>
      <c r="L222" s="556"/>
      <c r="M222" s="563"/>
      <c r="O222"/>
      <c r="P222"/>
      <c r="Q222"/>
      <c r="R222"/>
      <c r="S222"/>
      <c r="T222"/>
      <c r="U222"/>
      <c r="V222"/>
      <c r="W222"/>
      <c r="X222"/>
    </row>
    <row r="223" spans="11:24" ht="15.5">
      <c r="K223" s="555"/>
      <c r="L223" s="556"/>
      <c r="M223" s="564"/>
      <c r="O223"/>
      <c r="P223"/>
      <c r="Q223"/>
      <c r="R223"/>
      <c r="S223"/>
      <c r="T223"/>
      <c r="U223"/>
      <c r="V223"/>
      <c r="W223"/>
      <c r="X223"/>
    </row>
    <row r="224" spans="11:24" ht="15.5">
      <c r="K224" s="555"/>
      <c r="L224" s="556"/>
      <c r="M224" s="563"/>
      <c r="O224"/>
      <c r="P224"/>
      <c r="Q224"/>
      <c r="R224"/>
      <c r="S224"/>
      <c r="T224"/>
      <c r="U224"/>
      <c r="V224"/>
      <c r="W224"/>
      <c r="X224"/>
    </row>
    <row r="225" spans="11:24" ht="15.5">
      <c r="K225" s="555"/>
      <c r="L225" s="556"/>
      <c r="M225" s="564"/>
      <c r="O225"/>
      <c r="P225"/>
      <c r="Q225"/>
      <c r="R225"/>
      <c r="S225"/>
      <c r="T225"/>
      <c r="U225"/>
      <c r="V225"/>
      <c r="W225"/>
      <c r="X225"/>
    </row>
    <row r="226" spans="11:24" ht="15.5">
      <c r="K226" s="555"/>
      <c r="L226" s="556"/>
      <c r="M226" s="563"/>
      <c r="O226"/>
      <c r="P226"/>
      <c r="Q226"/>
      <c r="R226"/>
      <c r="S226"/>
      <c r="T226"/>
      <c r="U226"/>
      <c r="V226"/>
      <c r="W226"/>
      <c r="X226"/>
    </row>
    <row r="227" spans="11:24" ht="15.5">
      <c r="K227" s="555"/>
      <c r="L227" s="556"/>
      <c r="M227" s="564"/>
      <c r="O227"/>
      <c r="P227"/>
      <c r="Q227"/>
      <c r="R227"/>
      <c r="S227"/>
      <c r="T227"/>
      <c r="U227"/>
      <c r="V227"/>
      <c r="W227"/>
      <c r="X227"/>
    </row>
    <row r="228" spans="11:24" ht="15.5">
      <c r="K228" s="555"/>
      <c r="L228" s="556"/>
      <c r="M228" s="563"/>
      <c r="O228"/>
      <c r="P228"/>
      <c r="Q228"/>
      <c r="R228"/>
      <c r="S228"/>
      <c r="T228"/>
      <c r="U228"/>
      <c r="V228"/>
      <c r="W228"/>
      <c r="X228"/>
    </row>
    <row r="229" spans="11:24" ht="15.5">
      <c r="K229" s="555"/>
      <c r="L229" s="556"/>
      <c r="M229" s="564"/>
      <c r="O229"/>
      <c r="P229"/>
      <c r="Q229"/>
      <c r="R229"/>
      <c r="S229"/>
      <c r="T229"/>
      <c r="U229"/>
      <c r="V229"/>
      <c r="W229"/>
      <c r="X229"/>
    </row>
    <row r="230" spans="11:24" ht="15.5">
      <c r="K230" s="555"/>
      <c r="L230" s="556"/>
      <c r="M230" s="563"/>
      <c r="O230"/>
      <c r="P230"/>
      <c r="Q230"/>
      <c r="R230"/>
      <c r="S230"/>
      <c r="T230"/>
      <c r="U230"/>
      <c r="V230"/>
      <c r="W230"/>
      <c r="X230"/>
    </row>
    <row r="231" spans="11:24" ht="15.5">
      <c r="K231" s="555"/>
      <c r="L231" s="556"/>
      <c r="M231" s="564"/>
      <c r="O231"/>
      <c r="P231"/>
      <c r="Q231"/>
      <c r="R231"/>
      <c r="S231"/>
      <c r="T231"/>
      <c r="U231"/>
      <c r="V231"/>
      <c r="W231"/>
      <c r="X231"/>
    </row>
    <row r="232" spans="11:24" ht="15.5">
      <c r="K232" s="555"/>
      <c r="L232" s="556"/>
      <c r="M232" s="563"/>
      <c r="O232"/>
      <c r="P232"/>
      <c r="Q232"/>
      <c r="R232"/>
      <c r="S232"/>
      <c r="T232"/>
      <c r="U232"/>
      <c r="V232"/>
      <c r="W232"/>
      <c r="X232"/>
    </row>
    <row r="233" spans="11:24" ht="15.5">
      <c r="K233" s="555"/>
      <c r="L233" s="556"/>
      <c r="M233" s="564"/>
      <c r="O233"/>
      <c r="P233"/>
      <c r="Q233"/>
      <c r="R233"/>
      <c r="S233"/>
      <c r="T233"/>
      <c r="U233"/>
      <c r="V233"/>
      <c r="W233"/>
      <c r="X233"/>
    </row>
    <row r="234" spans="11:24" ht="15.5">
      <c r="K234" s="555"/>
      <c r="L234" s="556"/>
      <c r="M234" s="563"/>
      <c r="O234"/>
      <c r="P234"/>
      <c r="Q234"/>
      <c r="R234"/>
      <c r="S234"/>
      <c r="T234"/>
      <c r="U234"/>
      <c r="V234"/>
      <c r="W234"/>
      <c r="X234"/>
    </row>
    <row r="235" spans="11:24" ht="15.5">
      <c r="K235" s="555"/>
      <c r="L235" s="556"/>
      <c r="M235" s="564"/>
      <c r="O235"/>
      <c r="P235"/>
      <c r="Q235"/>
      <c r="R235"/>
      <c r="S235"/>
      <c r="T235"/>
      <c r="U235"/>
      <c r="V235"/>
      <c r="W235"/>
      <c r="X235"/>
    </row>
    <row r="236" spans="11:24" ht="15.5">
      <c r="K236" s="555"/>
      <c r="L236" s="556"/>
      <c r="M236" s="563"/>
      <c r="O236"/>
      <c r="P236"/>
      <c r="Q236"/>
      <c r="R236"/>
      <c r="S236"/>
      <c r="T236"/>
      <c r="U236"/>
      <c r="V236"/>
      <c r="W236"/>
      <c r="X236"/>
    </row>
    <row r="237" spans="11:24" ht="15.5">
      <c r="K237" s="555"/>
      <c r="L237" s="556"/>
      <c r="M237" s="564"/>
      <c r="O237"/>
      <c r="P237"/>
      <c r="Q237"/>
      <c r="R237"/>
      <c r="S237"/>
      <c r="T237"/>
      <c r="U237"/>
      <c r="V237"/>
      <c r="W237"/>
      <c r="X237"/>
    </row>
    <row r="238" spans="11:24" ht="15.5">
      <c r="K238" s="555"/>
      <c r="L238" s="556"/>
      <c r="M238" s="563"/>
      <c r="O238"/>
      <c r="P238"/>
      <c r="Q238"/>
      <c r="R238"/>
      <c r="S238"/>
      <c r="T238"/>
      <c r="U238"/>
      <c r="V238"/>
      <c r="W238"/>
      <c r="X238"/>
    </row>
    <row r="239" spans="11:24" ht="15.5">
      <c r="K239" s="555"/>
      <c r="L239" s="556"/>
      <c r="M239" s="564"/>
      <c r="O239"/>
      <c r="P239"/>
      <c r="Q239"/>
      <c r="R239"/>
      <c r="S239"/>
      <c r="T239"/>
      <c r="U239"/>
      <c r="V239"/>
      <c r="W239"/>
      <c r="X239"/>
    </row>
    <row r="240" spans="11:24" ht="15.5">
      <c r="K240" s="555"/>
      <c r="L240" s="556"/>
      <c r="M240" s="563"/>
      <c r="O240"/>
      <c r="P240"/>
      <c r="Q240"/>
      <c r="R240"/>
      <c r="S240"/>
      <c r="T240"/>
      <c r="U240"/>
      <c r="V240"/>
      <c r="W240"/>
      <c r="X240"/>
    </row>
    <row r="241" spans="11:24" ht="15.5">
      <c r="K241" s="555"/>
      <c r="L241" s="556"/>
      <c r="M241" s="564"/>
      <c r="O241"/>
      <c r="P241"/>
      <c r="Q241"/>
      <c r="R241"/>
      <c r="S241"/>
      <c r="T241"/>
      <c r="U241"/>
      <c r="V241"/>
      <c r="W241"/>
      <c r="X241"/>
    </row>
    <row r="242" spans="11:24" ht="15.5">
      <c r="K242" s="555"/>
      <c r="L242" s="556"/>
      <c r="M242" s="563"/>
      <c r="O242"/>
      <c r="P242"/>
      <c r="Q242"/>
      <c r="R242"/>
      <c r="S242"/>
      <c r="T242"/>
      <c r="U242"/>
      <c r="V242"/>
      <c r="W242"/>
      <c r="X242"/>
    </row>
    <row r="243" spans="11:24" ht="15.5">
      <c r="K243" s="555"/>
      <c r="L243" s="556"/>
      <c r="M243" s="564"/>
      <c r="O243"/>
      <c r="P243"/>
      <c r="Q243"/>
      <c r="R243"/>
      <c r="S243"/>
      <c r="T243"/>
      <c r="U243"/>
      <c r="V243"/>
      <c r="W243"/>
      <c r="X243"/>
    </row>
    <row r="244" spans="11:24" ht="15.5">
      <c r="K244" s="555"/>
      <c r="L244" s="556"/>
      <c r="M244" s="563"/>
      <c r="O244"/>
      <c r="P244"/>
      <c r="Q244"/>
      <c r="R244"/>
      <c r="S244"/>
      <c r="T244"/>
      <c r="U244"/>
      <c r="V244"/>
      <c r="W244"/>
      <c r="X244"/>
    </row>
    <row r="245" spans="11:24" ht="15.5">
      <c r="K245" s="555"/>
      <c r="L245" s="556"/>
      <c r="M245" s="564"/>
      <c r="O245"/>
      <c r="P245"/>
      <c r="Q245"/>
      <c r="R245"/>
      <c r="S245"/>
      <c r="T245"/>
      <c r="U245"/>
      <c r="V245"/>
      <c r="W245"/>
      <c r="X245"/>
    </row>
    <row r="246" spans="11:24" ht="15.5">
      <c r="K246" s="555"/>
      <c r="L246" s="556"/>
      <c r="M246" s="563"/>
      <c r="O246"/>
      <c r="P246"/>
      <c r="Q246"/>
      <c r="R246"/>
      <c r="S246"/>
      <c r="T246"/>
      <c r="U246"/>
      <c r="V246"/>
      <c r="W246"/>
      <c r="X246"/>
    </row>
    <row r="247" spans="11:24" ht="15.5">
      <c r="K247" s="555"/>
      <c r="L247" s="556"/>
      <c r="M247" s="564"/>
      <c r="O247"/>
      <c r="P247"/>
      <c r="Q247"/>
      <c r="R247"/>
      <c r="S247"/>
      <c r="T247"/>
      <c r="U247"/>
      <c r="V247"/>
      <c r="W247"/>
      <c r="X247"/>
    </row>
    <row r="248" spans="11:24" ht="15.5">
      <c r="K248" s="555"/>
      <c r="L248" s="556"/>
      <c r="M248" s="563"/>
      <c r="O248"/>
      <c r="P248"/>
      <c r="Q248"/>
      <c r="R248"/>
      <c r="S248"/>
      <c r="T248"/>
      <c r="U248"/>
      <c r="V248"/>
      <c r="W248"/>
      <c r="X248"/>
    </row>
    <row r="249" spans="11:24" ht="15.5">
      <c r="K249" s="555"/>
      <c r="L249" s="556"/>
      <c r="M249" s="564"/>
      <c r="O249"/>
      <c r="P249"/>
      <c r="Q249"/>
      <c r="R249"/>
      <c r="S249"/>
      <c r="T249"/>
      <c r="U249"/>
      <c r="V249"/>
      <c r="W249"/>
      <c r="X249"/>
    </row>
    <row r="250" spans="11:24" ht="15.5">
      <c r="K250" s="555"/>
      <c r="L250" s="556"/>
      <c r="M250" s="563"/>
      <c r="O250"/>
      <c r="P250"/>
      <c r="Q250"/>
      <c r="R250"/>
      <c r="S250"/>
      <c r="T250"/>
      <c r="U250"/>
      <c r="V250"/>
      <c r="W250"/>
      <c r="X250"/>
    </row>
    <row r="251" spans="11:24" ht="15.5">
      <c r="K251" s="555"/>
      <c r="L251" s="556"/>
      <c r="M251" s="564"/>
      <c r="O251"/>
      <c r="P251"/>
      <c r="Q251"/>
      <c r="R251"/>
      <c r="S251"/>
      <c r="T251"/>
      <c r="U251"/>
      <c r="V251"/>
      <c r="W251"/>
      <c r="X251"/>
    </row>
    <row r="252" spans="11:24" ht="15.5">
      <c r="K252" s="555"/>
      <c r="L252" s="556"/>
      <c r="M252" s="563"/>
      <c r="O252"/>
      <c r="P252"/>
      <c r="Q252"/>
      <c r="R252"/>
      <c r="S252"/>
      <c r="T252"/>
      <c r="U252"/>
      <c r="V252"/>
      <c r="W252"/>
      <c r="X252"/>
    </row>
    <row r="253" spans="11:24" ht="15.5">
      <c r="K253" s="555"/>
      <c r="L253" s="556"/>
      <c r="M253" s="564"/>
      <c r="O253"/>
      <c r="P253"/>
      <c r="Q253"/>
      <c r="R253"/>
      <c r="S253"/>
      <c r="T253"/>
      <c r="U253"/>
      <c r="V253"/>
      <c r="W253"/>
      <c r="X253"/>
    </row>
    <row r="254" spans="11:24" ht="15.5">
      <c r="K254" s="555"/>
      <c r="L254" s="556"/>
      <c r="M254" s="563"/>
      <c r="O254"/>
      <c r="P254"/>
      <c r="Q254"/>
      <c r="R254"/>
      <c r="S254"/>
      <c r="T254"/>
      <c r="U254"/>
      <c r="V254"/>
      <c r="W254"/>
      <c r="X254"/>
    </row>
    <row r="255" spans="11:24" ht="15.5">
      <c r="K255" s="555"/>
      <c r="L255" s="556"/>
      <c r="M255" s="564"/>
      <c r="O255"/>
      <c r="P255"/>
      <c r="Q255"/>
      <c r="R255"/>
      <c r="S255"/>
      <c r="T255"/>
      <c r="U255"/>
      <c r="V255"/>
      <c r="W255"/>
      <c r="X255"/>
    </row>
    <row r="256" spans="11:24" ht="15.5">
      <c r="K256" s="555"/>
      <c r="L256" s="556"/>
      <c r="M256" s="563"/>
      <c r="O256"/>
      <c r="P256"/>
      <c r="Q256"/>
      <c r="R256"/>
      <c r="S256"/>
      <c r="T256"/>
      <c r="U256"/>
      <c r="V256"/>
      <c r="W256"/>
      <c r="X256"/>
    </row>
    <row r="257" spans="11:24" ht="15.5">
      <c r="K257" s="555"/>
      <c r="L257" s="556"/>
      <c r="M257" s="564"/>
      <c r="O257"/>
      <c r="P257"/>
      <c r="Q257"/>
      <c r="R257"/>
      <c r="S257"/>
      <c r="T257"/>
      <c r="U257"/>
      <c r="V257"/>
      <c r="W257"/>
      <c r="X257"/>
    </row>
    <row r="258" spans="11:24" ht="15.5">
      <c r="K258" s="555"/>
      <c r="L258" s="556"/>
      <c r="M258" s="563"/>
      <c r="O258"/>
      <c r="P258"/>
      <c r="Q258"/>
      <c r="R258"/>
      <c r="S258"/>
      <c r="T258"/>
      <c r="U258"/>
      <c r="V258"/>
      <c r="W258"/>
      <c r="X258"/>
    </row>
    <row r="259" spans="11:24" ht="15.5">
      <c r="K259" s="555"/>
      <c r="L259" s="556"/>
      <c r="M259" s="564"/>
      <c r="O259"/>
      <c r="P259"/>
      <c r="Q259"/>
      <c r="R259"/>
      <c r="S259"/>
      <c r="T259"/>
      <c r="U259"/>
      <c r="V259"/>
      <c r="W259"/>
      <c r="X259"/>
    </row>
    <row r="260" spans="11:24" ht="15.5">
      <c r="K260" s="555"/>
      <c r="L260" s="556"/>
      <c r="M260" s="563"/>
      <c r="O260"/>
      <c r="P260"/>
      <c r="Q260"/>
      <c r="R260"/>
      <c r="S260"/>
      <c r="T260"/>
      <c r="U260"/>
      <c r="V260"/>
      <c r="W260"/>
      <c r="X260"/>
    </row>
    <row r="261" spans="11:24" ht="15.5">
      <c r="K261" s="555"/>
      <c r="L261" s="556"/>
      <c r="M261" s="564"/>
      <c r="O261"/>
      <c r="P261"/>
      <c r="Q261"/>
      <c r="R261"/>
      <c r="S261"/>
      <c r="T261"/>
      <c r="U261"/>
      <c r="V261"/>
      <c r="W261"/>
      <c r="X261"/>
    </row>
    <row r="262" spans="11:24" ht="15.5">
      <c r="K262" s="555"/>
      <c r="L262" s="556"/>
      <c r="M262" s="563"/>
      <c r="O262"/>
      <c r="P262"/>
      <c r="Q262"/>
      <c r="R262"/>
      <c r="S262"/>
      <c r="T262"/>
      <c r="U262"/>
      <c r="V262"/>
      <c r="W262"/>
      <c r="X262"/>
    </row>
    <row r="263" spans="11:24" ht="15.5">
      <c r="K263" s="555"/>
      <c r="L263" s="556"/>
      <c r="M263" s="564"/>
      <c r="O263"/>
      <c r="P263"/>
      <c r="Q263"/>
      <c r="R263"/>
      <c r="S263"/>
      <c r="T263"/>
      <c r="U263"/>
      <c r="V263"/>
      <c r="W263"/>
      <c r="X263"/>
    </row>
    <row r="264" spans="11:24" ht="15.5">
      <c r="K264" s="555"/>
      <c r="L264" s="556"/>
      <c r="M264" s="563"/>
      <c r="O264"/>
      <c r="P264"/>
      <c r="Q264"/>
      <c r="R264"/>
      <c r="S264"/>
      <c r="T264"/>
      <c r="U264"/>
      <c r="V264"/>
      <c r="W264"/>
      <c r="X264"/>
    </row>
    <row r="265" spans="11:24" ht="15.5">
      <c r="K265" s="555"/>
      <c r="L265" s="556"/>
      <c r="M265" s="564"/>
      <c r="O265"/>
      <c r="P265"/>
      <c r="Q265"/>
      <c r="R265"/>
      <c r="S265"/>
      <c r="T265"/>
      <c r="U265"/>
      <c r="V265"/>
      <c r="W265"/>
      <c r="X265"/>
    </row>
    <row r="266" spans="11:24" ht="15.5">
      <c r="K266" s="557"/>
      <c r="L266" s="558"/>
      <c r="M266" s="563"/>
      <c r="O266"/>
      <c r="P266"/>
      <c r="Q266"/>
      <c r="R266"/>
      <c r="S266"/>
      <c r="T266"/>
      <c r="U266"/>
      <c r="V266"/>
      <c r="W266"/>
      <c r="X266"/>
    </row>
    <row r="267" spans="11:24" ht="15.5">
      <c r="K267" s="533"/>
      <c r="L267" s="534"/>
      <c r="M267"/>
      <c r="O267"/>
      <c r="P267"/>
      <c r="Q267"/>
      <c r="R267"/>
      <c r="S267"/>
      <c r="T267"/>
      <c r="U267"/>
      <c r="V267"/>
      <c r="W267"/>
      <c r="X267"/>
    </row>
    <row r="268" spans="11:24" ht="15.5">
      <c r="M268"/>
      <c r="O268"/>
      <c r="P268"/>
      <c r="Q268"/>
      <c r="R268"/>
      <c r="S268"/>
      <c r="T268"/>
      <c r="U268"/>
      <c r="V268"/>
      <c r="W268"/>
      <c r="X268"/>
    </row>
    <row r="269" spans="11:24" ht="15.5">
      <c r="M269"/>
      <c r="O269"/>
      <c r="P269"/>
      <c r="Q269"/>
      <c r="R269"/>
      <c r="S269"/>
      <c r="T269"/>
      <c r="U269"/>
      <c r="V269"/>
      <c r="W269"/>
      <c r="X269"/>
    </row>
    <row r="270" spans="11:24" ht="15.5">
      <c r="M270"/>
      <c r="O270"/>
      <c r="P270"/>
      <c r="Q270"/>
      <c r="R270"/>
      <c r="S270"/>
      <c r="T270"/>
      <c r="U270"/>
      <c r="V270"/>
      <c r="W270"/>
      <c r="X270"/>
    </row>
    <row r="271" spans="11:24" ht="15.5">
      <c r="M271"/>
      <c r="O271"/>
      <c r="P271"/>
      <c r="Q271"/>
      <c r="R271"/>
      <c r="S271"/>
      <c r="T271"/>
      <c r="U271"/>
      <c r="V271"/>
      <c r="W271"/>
      <c r="X271"/>
    </row>
    <row r="272" spans="11:24" ht="15.5">
      <c r="M272"/>
      <c r="O272"/>
      <c r="P272"/>
      <c r="Q272"/>
      <c r="R272"/>
      <c r="S272"/>
      <c r="T272"/>
      <c r="U272"/>
      <c r="V272"/>
      <c r="W272"/>
      <c r="X272"/>
    </row>
    <row r="273" spans="13:24" ht="15.5">
      <c r="M273"/>
      <c r="O273"/>
      <c r="P273"/>
      <c r="Q273"/>
      <c r="R273"/>
      <c r="S273"/>
      <c r="T273"/>
      <c r="U273"/>
      <c r="V273"/>
      <c r="W273"/>
      <c r="X273"/>
    </row>
    <row r="274" spans="13:24" ht="15.5">
      <c r="M274"/>
      <c r="O274"/>
      <c r="P274"/>
      <c r="Q274"/>
      <c r="R274"/>
      <c r="S274"/>
      <c r="T274"/>
      <c r="U274"/>
      <c r="V274"/>
      <c r="W274"/>
      <c r="X274"/>
    </row>
    <row r="275" spans="13:24" ht="15.5">
      <c r="M275"/>
      <c r="O275"/>
      <c r="P275"/>
      <c r="Q275"/>
      <c r="R275"/>
      <c r="S275"/>
      <c r="T275"/>
      <c r="U275"/>
      <c r="V275"/>
      <c r="W275"/>
      <c r="X275"/>
    </row>
    <row r="276" spans="13:24" ht="15.5">
      <c r="M276"/>
      <c r="O276"/>
      <c r="P276"/>
      <c r="Q276"/>
      <c r="R276"/>
      <c r="S276"/>
      <c r="T276"/>
      <c r="U276"/>
      <c r="V276"/>
      <c r="W276"/>
      <c r="X276"/>
    </row>
    <row r="277" spans="13:24" ht="15.5">
      <c r="M277"/>
      <c r="O277"/>
      <c r="P277"/>
      <c r="Q277"/>
      <c r="R277"/>
      <c r="S277"/>
      <c r="T277"/>
      <c r="U277"/>
      <c r="V277"/>
      <c r="W277"/>
      <c r="X277"/>
    </row>
    <row r="278" spans="13:24" ht="15.5">
      <c r="M278"/>
      <c r="O278"/>
      <c r="P278"/>
      <c r="Q278"/>
      <c r="R278"/>
      <c r="S278"/>
      <c r="T278"/>
      <c r="U278"/>
      <c r="V278"/>
      <c r="W278"/>
      <c r="X278"/>
    </row>
    <row r="279" spans="13:24" ht="15.5">
      <c r="M279"/>
      <c r="O279"/>
      <c r="P279"/>
      <c r="Q279"/>
      <c r="R279"/>
      <c r="S279"/>
      <c r="T279"/>
      <c r="U279"/>
      <c r="V279"/>
      <c r="W279"/>
      <c r="X279"/>
    </row>
    <row r="280" spans="13:24" ht="15.5">
      <c r="M280"/>
      <c r="O280"/>
      <c r="P280"/>
      <c r="Q280"/>
      <c r="R280"/>
      <c r="S280"/>
      <c r="T280"/>
      <c r="U280"/>
      <c r="V280"/>
      <c r="W280"/>
      <c r="X280"/>
    </row>
    <row r="281" spans="13:24" ht="15.5">
      <c r="M281"/>
      <c r="O281"/>
      <c r="P281"/>
      <c r="Q281"/>
      <c r="R281"/>
      <c r="S281"/>
      <c r="T281"/>
      <c r="U281"/>
      <c r="V281"/>
      <c r="W281"/>
      <c r="X281"/>
    </row>
    <row r="282" spans="13:24" ht="15.5">
      <c r="M282"/>
      <c r="O282"/>
      <c r="P282"/>
      <c r="Q282"/>
      <c r="R282"/>
      <c r="S282"/>
      <c r="T282"/>
      <c r="U282"/>
      <c r="V282"/>
      <c r="W282"/>
      <c r="X282"/>
    </row>
    <row r="283" spans="13:24" ht="15.5">
      <c r="M283"/>
      <c r="O283"/>
      <c r="P283"/>
      <c r="Q283"/>
      <c r="R283"/>
      <c r="S283"/>
      <c r="T283"/>
      <c r="U283"/>
      <c r="V283"/>
      <c r="W283"/>
      <c r="X283"/>
    </row>
    <row r="284" spans="13:24" ht="15.5">
      <c r="M284"/>
      <c r="O284"/>
      <c r="P284"/>
      <c r="Q284"/>
      <c r="R284"/>
      <c r="S284"/>
      <c r="T284"/>
      <c r="U284"/>
      <c r="V284"/>
      <c r="W284"/>
      <c r="X284"/>
    </row>
    <row r="285" spans="13:24" ht="15.5">
      <c r="M285"/>
      <c r="O285"/>
      <c r="P285"/>
      <c r="Q285"/>
      <c r="R285"/>
      <c r="S285"/>
      <c r="T285"/>
      <c r="U285"/>
      <c r="V285"/>
      <c r="W285"/>
      <c r="X285"/>
    </row>
    <row r="286" spans="13:24" ht="15.5">
      <c r="M286"/>
      <c r="O286"/>
      <c r="P286"/>
      <c r="Q286"/>
      <c r="R286"/>
      <c r="S286"/>
      <c r="T286"/>
      <c r="U286"/>
      <c r="V286"/>
      <c r="W286"/>
      <c r="X286"/>
    </row>
    <row r="287" spans="13:24" ht="15.5">
      <c r="M287"/>
      <c r="O287"/>
      <c r="P287"/>
      <c r="Q287"/>
      <c r="R287"/>
      <c r="S287"/>
      <c r="T287"/>
      <c r="U287"/>
      <c r="V287"/>
      <c r="W287"/>
      <c r="X287"/>
    </row>
    <row r="288" spans="13:24" ht="15.5">
      <c r="M288"/>
      <c r="O288"/>
      <c r="P288"/>
      <c r="Q288"/>
      <c r="R288"/>
      <c r="S288"/>
      <c r="T288"/>
      <c r="U288"/>
      <c r="V288"/>
      <c r="W288"/>
      <c r="X288"/>
    </row>
    <row r="289" spans="13:24" ht="15.5">
      <c r="M289"/>
      <c r="O289"/>
      <c r="P289"/>
      <c r="Q289"/>
      <c r="R289"/>
      <c r="S289"/>
      <c r="T289"/>
      <c r="U289"/>
      <c r="V289"/>
      <c r="W289"/>
      <c r="X289"/>
    </row>
    <row r="290" spans="13:24" ht="15.5">
      <c r="M290"/>
      <c r="O290"/>
      <c r="P290"/>
      <c r="Q290"/>
      <c r="R290"/>
      <c r="S290"/>
      <c r="T290"/>
      <c r="U290"/>
      <c r="V290"/>
      <c r="W290"/>
      <c r="X290"/>
    </row>
    <row r="291" spans="13:24" ht="15.5">
      <c r="M291"/>
      <c r="O291"/>
      <c r="P291"/>
      <c r="Q291"/>
      <c r="R291"/>
      <c r="S291"/>
      <c r="T291"/>
      <c r="U291"/>
      <c r="V291"/>
      <c r="W291"/>
      <c r="X291"/>
    </row>
    <row r="292" spans="13:24" ht="15.5">
      <c r="M292"/>
      <c r="O292"/>
      <c r="P292"/>
      <c r="Q292"/>
      <c r="R292"/>
      <c r="S292"/>
      <c r="T292"/>
      <c r="U292"/>
      <c r="V292"/>
      <c r="W292"/>
      <c r="X292"/>
    </row>
    <row r="293" spans="13:24" ht="15.5">
      <c r="M293"/>
      <c r="O293"/>
      <c r="P293"/>
      <c r="Q293"/>
      <c r="R293"/>
      <c r="S293"/>
      <c r="T293"/>
      <c r="U293"/>
      <c r="V293"/>
      <c r="W293"/>
      <c r="X293"/>
    </row>
    <row r="294" spans="13:24" ht="15.5">
      <c r="M294"/>
      <c r="O294"/>
      <c r="P294"/>
      <c r="Q294"/>
      <c r="R294"/>
      <c r="S294"/>
      <c r="T294"/>
      <c r="U294"/>
      <c r="V294"/>
      <c r="W294"/>
      <c r="X294"/>
    </row>
    <row r="295" spans="13:24" ht="15.5">
      <c r="M295"/>
      <c r="O295"/>
      <c r="P295"/>
      <c r="Q295"/>
      <c r="R295"/>
      <c r="S295"/>
      <c r="T295"/>
      <c r="U295"/>
      <c r="V295"/>
      <c r="W295"/>
      <c r="X295"/>
    </row>
    <row r="296" spans="13:24" ht="15.5">
      <c r="M296"/>
      <c r="O296"/>
      <c r="P296"/>
      <c r="Q296"/>
      <c r="R296"/>
      <c r="S296"/>
      <c r="T296"/>
      <c r="U296"/>
      <c r="V296"/>
      <c r="W296"/>
      <c r="X296"/>
    </row>
    <row r="297" spans="13:24" ht="15.5">
      <c r="M297"/>
      <c r="O297"/>
      <c r="P297"/>
      <c r="Q297"/>
      <c r="R297"/>
      <c r="S297"/>
      <c r="T297"/>
      <c r="U297"/>
      <c r="V297"/>
      <c r="W297"/>
      <c r="X297"/>
    </row>
    <row r="298" spans="13:24" ht="15.5">
      <c r="M298"/>
      <c r="O298"/>
      <c r="P298"/>
      <c r="Q298"/>
      <c r="R298"/>
      <c r="S298"/>
      <c r="T298"/>
      <c r="U298"/>
      <c r="V298"/>
      <c r="W298"/>
      <c r="X298"/>
    </row>
    <row r="299" spans="13:24" ht="15.5">
      <c r="M299"/>
      <c r="O299"/>
      <c r="P299"/>
      <c r="Q299"/>
      <c r="R299"/>
      <c r="S299"/>
      <c r="T299"/>
      <c r="U299"/>
      <c r="V299"/>
      <c r="W299"/>
      <c r="X299"/>
    </row>
    <row r="300" spans="13:24" ht="15.5">
      <c r="M300"/>
      <c r="O300"/>
      <c r="P300"/>
      <c r="Q300"/>
      <c r="R300"/>
      <c r="S300"/>
      <c r="T300"/>
      <c r="U300"/>
      <c r="V300"/>
      <c r="W300"/>
      <c r="X300"/>
    </row>
    <row r="301" spans="13:24" ht="15.5">
      <c r="M301"/>
      <c r="O301"/>
      <c r="P301"/>
      <c r="Q301"/>
      <c r="R301"/>
      <c r="S301"/>
      <c r="T301"/>
      <c r="U301"/>
      <c r="V301"/>
      <c r="W301"/>
      <c r="X301"/>
    </row>
    <row r="302" spans="13:24" ht="15.5">
      <c r="M302"/>
      <c r="O302"/>
      <c r="P302"/>
      <c r="Q302"/>
      <c r="R302"/>
      <c r="S302"/>
      <c r="T302"/>
      <c r="U302"/>
      <c r="V302"/>
      <c r="W302"/>
      <c r="X302"/>
    </row>
    <row r="303" spans="13:24" ht="15.5">
      <c r="M303"/>
      <c r="O303"/>
      <c r="P303"/>
      <c r="Q303"/>
      <c r="R303"/>
      <c r="S303"/>
      <c r="T303"/>
      <c r="U303"/>
      <c r="V303"/>
      <c r="W303"/>
      <c r="X303"/>
    </row>
    <row r="304" spans="13:24" ht="15.5">
      <c r="M304"/>
      <c r="O304"/>
      <c r="P304"/>
      <c r="Q304"/>
      <c r="R304"/>
      <c r="S304"/>
      <c r="T304"/>
      <c r="U304"/>
      <c r="V304"/>
      <c r="W304"/>
      <c r="X304"/>
    </row>
    <row r="305" spans="13:24" ht="15.5">
      <c r="M305"/>
      <c r="O305"/>
      <c r="P305"/>
      <c r="Q305"/>
      <c r="R305"/>
      <c r="S305"/>
      <c r="T305"/>
      <c r="U305"/>
      <c r="V305"/>
      <c r="W305"/>
      <c r="X305"/>
    </row>
    <row r="306" spans="13:24" ht="15.5">
      <c r="M306"/>
      <c r="O306"/>
      <c r="P306"/>
      <c r="Q306"/>
      <c r="R306"/>
      <c r="S306"/>
      <c r="T306"/>
      <c r="U306"/>
      <c r="V306"/>
      <c r="W306"/>
      <c r="X306"/>
    </row>
    <row r="307" spans="13:24" ht="15.5">
      <c r="M307"/>
      <c r="O307"/>
      <c r="P307"/>
      <c r="Q307"/>
      <c r="R307"/>
      <c r="S307"/>
      <c r="T307"/>
      <c r="U307"/>
      <c r="V307"/>
      <c r="W307"/>
      <c r="X307"/>
    </row>
    <row r="308" spans="13:24" ht="15.5">
      <c r="M308"/>
      <c r="O308"/>
      <c r="P308"/>
      <c r="Q308"/>
      <c r="R308"/>
      <c r="S308"/>
      <c r="T308"/>
      <c r="U308"/>
      <c r="V308"/>
      <c r="W308"/>
      <c r="X308"/>
    </row>
    <row r="309" spans="13:24" ht="15.5">
      <c r="M309"/>
      <c r="O309"/>
      <c r="P309"/>
      <c r="Q309"/>
      <c r="R309"/>
      <c r="S309"/>
      <c r="T309"/>
      <c r="U309"/>
      <c r="V309"/>
      <c r="W309"/>
      <c r="X309"/>
    </row>
    <row r="310" spans="13:24" ht="15.5">
      <c r="M310"/>
      <c r="O310"/>
      <c r="P310"/>
      <c r="Q310"/>
      <c r="R310"/>
      <c r="S310"/>
      <c r="T310"/>
      <c r="U310"/>
      <c r="V310"/>
      <c r="W310"/>
      <c r="X310"/>
    </row>
    <row r="311" spans="13:24" ht="15.5">
      <c r="M311"/>
      <c r="O311"/>
      <c r="P311"/>
      <c r="Q311"/>
      <c r="R311"/>
      <c r="S311"/>
      <c r="T311"/>
      <c r="U311"/>
      <c r="V311"/>
      <c r="W311"/>
      <c r="X311"/>
    </row>
    <row r="312" spans="13:24" ht="15.5">
      <c r="M312"/>
      <c r="O312"/>
      <c r="P312"/>
      <c r="Q312"/>
      <c r="R312"/>
      <c r="S312"/>
      <c r="T312"/>
      <c r="U312"/>
      <c r="V312"/>
      <c r="W312"/>
      <c r="X312"/>
    </row>
    <row r="313" spans="13:24" ht="15.5">
      <c r="M313"/>
      <c r="O313"/>
      <c r="P313"/>
      <c r="Q313"/>
      <c r="R313"/>
      <c r="S313"/>
      <c r="T313"/>
      <c r="U313"/>
      <c r="V313"/>
      <c r="W313"/>
      <c r="X313"/>
    </row>
    <row r="314" spans="13:24" ht="15.5">
      <c r="M314"/>
      <c r="O314"/>
      <c r="P314"/>
      <c r="Q314"/>
      <c r="R314"/>
      <c r="S314"/>
      <c r="T314"/>
      <c r="U314"/>
      <c r="V314"/>
      <c r="W314"/>
      <c r="X314"/>
    </row>
    <row r="315" spans="13:24" ht="15.5">
      <c r="M315"/>
      <c r="O315"/>
      <c r="P315"/>
      <c r="Q315"/>
      <c r="R315"/>
      <c r="S315"/>
      <c r="T315"/>
      <c r="U315"/>
      <c r="V315"/>
      <c r="W315"/>
      <c r="X315"/>
    </row>
    <row r="316" spans="13:24" ht="15.5">
      <c r="M316"/>
      <c r="O316"/>
      <c r="P316"/>
      <c r="Q316"/>
      <c r="R316"/>
      <c r="S316"/>
      <c r="T316"/>
      <c r="U316"/>
      <c r="V316"/>
      <c r="W316"/>
      <c r="X316"/>
    </row>
    <row r="317" spans="13:24" ht="15.5">
      <c r="M317"/>
      <c r="O317"/>
      <c r="P317"/>
      <c r="Q317"/>
      <c r="R317"/>
      <c r="S317"/>
      <c r="T317"/>
      <c r="U317"/>
      <c r="V317"/>
      <c r="W317"/>
      <c r="X317"/>
    </row>
    <row r="318" spans="13:24" ht="15.5">
      <c r="M318"/>
      <c r="O318"/>
      <c r="P318"/>
      <c r="Q318"/>
      <c r="R318"/>
      <c r="S318"/>
      <c r="T318"/>
      <c r="U318"/>
      <c r="V318"/>
      <c r="W318"/>
      <c r="X318"/>
    </row>
    <row r="319" spans="13:24" ht="15.5">
      <c r="M319"/>
      <c r="O319"/>
      <c r="P319"/>
      <c r="Q319"/>
      <c r="R319"/>
      <c r="S319"/>
      <c r="T319"/>
      <c r="U319"/>
      <c r="V319"/>
      <c r="W319"/>
      <c r="X319"/>
    </row>
    <row r="320" spans="13:24" ht="15.5">
      <c r="M320"/>
      <c r="O320"/>
      <c r="P320"/>
      <c r="Q320"/>
      <c r="R320"/>
      <c r="S320"/>
      <c r="T320"/>
      <c r="U320"/>
      <c r="V320"/>
      <c r="W320"/>
      <c r="X320"/>
    </row>
    <row r="321" spans="13:24" ht="15.5">
      <c r="M321"/>
      <c r="O321"/>
      <c r="P321"/>
      <c r="Q321"/>
      <c r="R321"/>
      <c r="S321"/>
      <c r="T321"/>
      <c r="U321"/>
      <c r="V321"/>
      <c r="W321"/>
      <c r="X321"/>
    </row>
    <row r="322" spans="13:24" ht="15.5">
      <c r="M322"/>
      <c r="O322"/>
      <c r="P322"/>
      <c r="Q322"/>
      <c r="R322"/>
      <c r="S322"/>
      <c r="T322"/>
      <c r="U322"/>
      <c r="V322"/>
      <c r="W322"/>
      <c r="X322"/>
    </row>
    <row r="323" spans="13:24" ht="15.5">
      <c r="M323"/>
      <c r="O323"/>
      <c r="P323"/>
      <c r="Q323"/>
      <c r="R323"/>
      <c r="S323"/>
      <c r="T323"/>
      <c r="U323"/>
      <c r="V323"/>
      <c r="W323"/>
      <c r="X323"/>
    </row>
    <row r="324" spans="13:24" ht="15.5">
      <c r="M324"/>
      <c r="O324"/>
      <c r="P324"/>
      <c r="Q324"/>
      <c r="R324"/>
      <c r="S324"/>
      <c r="T324"/>
      <c r="U324"/>
      <c r="V324"/>
      <c r="W324"/>
      <c r="X324"/>
    </row>
    <row r="325" spans="13:24" ht="15.5">
      <c r="M325"/>
      <c r="O325"/>
      <c r="P325"/>
      <c r="Q325"/>
      <c r="R325"/>
      <c r="S325"/>
      <c r="T325"/>
      <c r="U325"/>
      <c r="V325"/>
      <c r="W325"/>
      <c r="X325"/>
    </row>
    <row r="326" spans="13:24" ht="15.5">
      <c r="M326"/>
      <c r="O326"/>
      <c r="P326"/>
      <c r="Q326"/>
      <c r="R326"/>
      <c r="S326"/>
      <c r="T326"/>
      <c r="U326"/>
      <c r="V326"/>
      <c r="W326"/>
      <c r="X326"/>
    </row>
    <row r="327" spans="13:24" ht="15.5">
      <c r="M327"/>
      <c r="O327"/>
      <c r="P327"/>
      <c r="Q327"/>
      <c r="R327"/>
      <c r="S327"/>
      <c r="T327"/>
      <c r="U327"/>
      <c r="V327"/>
      <c r="W327"/>
      <c r="X327"/>
    </row>
    <row r="328" spans="13:24" ht="15.5">
      <c r="M328"/>
      <c r="O328"/>
      <c r="P328"/>
      <c r="Q328"/>
      <c r="R328"/>
      <c r="S328"/>
      <c r="T328"/>
      <c r="U328"/>
      <c r="V328"/>
      <c r="W328"/>
      <c r="X328"/>
    </row>
    <row r="329" spans="13:24" ht="15.5">
      <c r="M329"/>
      <c r="O329"/>
      <c r="P329"/>
      <c r="Q329"/>
      <c r="R329"/>
      <c r="S329"/>
      <c r="T329"/>
      <c r="U329"/>
      <c r="V329"/>
      <c r="W329"/>
      <c r="X329"/>
    </row>
    <row r="330" spans="13:24" ht="15.5">
      <c r="M330"/>
      <c r="O330"/>
      <c r="P330"/>
      <c r="Q330"/>
      <c r="R330"/>
      <c r="S330"/>
      <c r="T330"/>
      <c r="U330"/>
      <c r="V330"/>
      <c r="W330"/>
      <c r="X330"/>
    </row>
    <row r="331" spans="13:24" ht="15.5">
      <c r="M331"/>
      <c r="O331"/>
      <c r="P331"/>
      <c r="Q331"/>
      <c r="R331"/>
      <c r="S331"/>
      <c r="T331"/>
      <c r="U331"/>
      <c r="V331"/>
      <c r="W331"/>
      <c r="X331"/>
    </row>
    <row r="332" spans="13:24" ht="15.5">
      <c r="M332"/>
      <c r="O332"/>
      <c r="P332"/>
      <c r="Q332"/>
      <c r="R332"/>
      <c r="S332"/>
      <c r="T332"/>
      <c r="U332"/>
      <c r="V332"/>
      <c r="W332"/>
      <c r="X332"/>
    </row>
    <row r="333" spans="13:24" ht="15.5">
      <c r="M333"/>
      <c r="O333"/>
      <c r="P333"/>
      <c r="Q333"/>
      <c r="R333"/>
      <c r="S333"/>
      <c r="T333"/>
      <c r="U333"/>
      <c r="V333"/>
      <c r="W333"/>
      <c r="X333"/>
    </row>
    <row r="334" spans="13:24" ht="15.5">
      <c r="M334"/>
      <c r="O334"/>
      <c r="P334"/>
      <c r="Q334"/>
      <c r="R334"/>
      <c r="S334"/>
      <c r="T334"/>
      <c r="U334"/>
      <c r="V334"/>
      <c r="W334"/>
      <c r="X334"/>
    </row>
    <row r="335" spans="13:24" ht="15.5">
      <c r="M335"/>
      <c r="O335"/>
      <c r="P335"/>
      <c r="Q335"/>
      <c r="R335"/>
      <c r="S335"/>
      <c r="T335"/>
      <c r="U335"/>
      <c r="V335"/>
      <c r="W335"/>
      <c r="X335"/>
    </row>
    <row r="336" spans="13:24" ht="15.5">
      <c r="M336"/>
      <c r="O336"/>
      <c r="P336"/>
      <c r="Q336"/>
      <c r="R336"/>
      <c r="S336"/>
      <c r="T336"/>
      <c r="U336"/>
      <c r="V336"/>
      <c r="W336"/>
      <c r="X336"/>
    </row>
    <row r="337" spans="13:24" ht="15.5">
      <c r="M337"/>
      <c r="O337"/>
      <c r="P337"/>
      <c r="Q337"/>
      <c r="R337"/>
      <c r="S337"/>
      <c r="T337"/>
      <c r="U337"/>
      <c r="V337"/>
      <c r="W337"/>
      <c r="X337"/>
    </row>
    <row r="338" spans="13:24" ht="15.5">
      <c r="M338"/>
      <c r="O338"/>
      <c r="P338"/>
      <c r="Q338"/>
      <c r="R338"/>
      <c r="S338"/>
      <c r="T338"/>
      <c r="U338"/>
      <c r="V338"/>
      <c r="W338"/>
      <c r="X338"/>
    </row>
    <row r="339" spans="13:24" ht="15.5">
      <c r="M339"/>
      <c r="O339"/>
      <c r="P339"/>
      <c r="Q339"/>
      <c r="R339"/>
      <c r="S339"/>
      <c r="T339"/>
      <c r="U339"/>
      <c r="V339"/>
      <c r="W339"/>
      <c r="X339"/>
    </row>
    <row r="340" spans="13:24" ht="15.5">
      <c r="M340"/>
      <c r="O340"/>
      <c r="P340"/>
      <c r="Q340"/>
      <c r="R340"/>
      <c r="S340"/>
      <c r="T340"/>
      <c r="U340"/>
      <c r="V340"/>
      <c r="W340"/>
      <c r="X340"/>
    </row>
    <row r="341" spans="13:24" ht="15.5">
      <c r="M341"/>
      <c r="O341"/>
      <c r="P341"/>
      <c r="Q341"/>
      <c r="R341"/>
      <c r="S341"/>
      <c r="T341"/>
      <c r="U341"/>
      <c r="V341"/>
      <c r="W341"/>
      <c r="X341"/>
    </row>
    <row r="342" spans="13:24" ht="15.5">
      <c r="M342"/>
      <c r="O342"/>
      <c r="P342"/>
      <c r="Q342"/>
      <c r="R342"/>
      <c r="S342"/>
      <c r="T342"/>
      <c r="U342"/>
      <c r="V342"/>
      <c r="W342"/>
      <c r="X342"/>
    </row>
    <row r="343" spans="13:24" ht="15.5">
      <c r="M343"/>
      <c r="O343"/>
      <c r="P343"/>
      <c r="Q343"/>
      <c r="R343"/>
      <c r="S343"/>
      <c r="T343"/>
      <c r="U343"/>
      <c r="V343"/>
      <c r="W343"/>
      <c r="X343"/>
    </row>
    <row r="344" spans="13:24" ht="15.5">
      <c r="M344"/>
      <c r="O344"/>
      <c r="P344"/>
      <c r="Q344"/>
      <c r="R344"/>
      <c r="S344"/>
      <c r="T344"/>
      <c r="U344"/>
      <c r="V344"/>
      <c r="W344"/>
      <c r="X344"/>
    </row>
    <row r="345" spans="13:24" ht="15.5">
      <c r="M345"/>
      <c r="O345"/>
      <c r="P345"/>
      <c r="Q345"/>
      <c r="R345"/>
      <c r="S345"/>
      <c r="T345"/>
      <c r="U345"/>
      <c r="V345"/>
      <c r="W345"/>
      <c r="X345"/>
    </row>
    <row r="346" spans="13:24" ht="15.5">
      <c r="M346"/>
      <c r="O346"/>
      <c r="P346"/>
      <c r="Q346"/>
      <c r="R346"/>
      <c r="S346"/>
      <c r="T346"/>
      <c r="U346"/>
      <c r="V346"/>
      <c r="W346"/>
      <c r="X346"/>
    </row>
    <row r="347" spans="13:24" ht="15.5">
      <c r="M347"/>
      <c r="O347"/>
      <c r="P347"/>
      <c r="Q347"/>
      <c r="R347"/>
      <c r="S347"/>
      <c r="T347"/>
      <c r="U347"/>
      <c r="V347"/>
      <c r="W347"/>
      <c r="X347"/>
    </row>
    <row r="348" spans="13:24" ht="15.5">
      <c r="M348"/>
      <c r="O348"/>
      <c r="P348"/>
      <c r="Q348"/>
      <c r="R348"/>
      <c r="S348"/>
      <c r="T348"/>
      <c r="U348"/>
      <c r="V348"/>
      <c r="W348"/>
      <c r="X348"/>
    </row>
    <row r="349" spans="13:24" ht="15.5">
      <c r="M349"/>
      <c r="O349"/>
      <c r="P349"/>
      <c r="Q349"/>
      <c r="R349"/>
      <c r="S349"/>
      <c r="T349"/>
      <c r="U349"/>
      <c r="V349"/>
      <c r="W349"/>
      <c r="X349"/>
    </row>
    <row r="350" spans="13:24" ht="15.5">
      <c r="M350"/>
      <c r="O350"/>
      <c r="P350"/>
      <c r="Q350"/>
      <c r="R350"/>
      <c r="S350"/>
      <c r="T350"/>
      <c r="U350"/>
      <c r="V350"/>
      <c r="W350"/>
      <c r="X350"/>
    </row>
    <row r="351" spans="13:24" ht="15.5">
      <c r="M351"/>
      <c r="O351"/>
      <c r="P351"/>
      <c r="Q351"/>
      <c r="R351"/>
      <c r="S351"/>
      <c r="T351"/>
      <c r="U351"/>
      <c r="V351"/>
      <c r="W351"/>
      <c r="X351"/>
    </row>
    <row r="352" spans="13:24" ht="15.5">
      <c r="M352"/>
      <c r="O352"/>
      <c r="P352"/>
      <c r="Q352"/>
      <c r="R352"/>
      <c r="S352"/>
      <c r="T352"/>
      <c r="U352"/>
      <c r="V352"/>
      <c r="W352"/>
      <c r="X352"/>
    </row>
    <row r="353" spans="13:24" ht="15.5">
      <c r="M353"/>
      <c r="O353"/>
      <c r="P353"/>
      <c r="Q353"/>
      <c r="R353"/>
      <c r="S353"/>
      <c r="T353"/>
      <c r="U353"/>
      <c r="V353"/>
      <c r="W353"/>
      <c r="X353"/>
    </row>
    <row r="354" spans="13:24" ht="15.5">
      <c r="M354"/>
      <c r="O354"/>
      <c r="P354"/>
      <c r="Q354"/>
      <c r="R354"/>
      <c r="S354"/>
      <c r="T354"/>
      <c r="U354"/>
      <c r="V354"/>
      <c r="W354"/>
      <c r="X354"/>
    </row>
    <row r="355" spans="13:24" ht="15.5">
      <c r="M355"/>
      <c r="O355"/>
      <c r="P355"/>
      <c r="Q355"/>
      <c r="R355"/>
      <c r="S355"/>
      <c r="T355"/>
      <c r="U355"/>
      <c r="V355"/>
      <c r="W355"/>
      <c r="X355"/>
    </row>
    <row r="356" spans="13:24" ht="15.5">
      <c r="M356"/>
      <c r="O356"/>
      <c r="P356"/>
      <c r="Q356"/>
      <c r="R356"/>
      <c r="S356"/>
      <c r="T356"/>
      <c r="U356"/>
      <c r="V356"/>
      <c r="W356"/>
      <c r="X356"/>
    </row>
    <row r="357" spans="13:24" ht="15.5">
      <c r="M357"/>
      <c r="O357"/>
      <c r="P357"/>
      <c r="Q357"/>
      <c r="R357"/>
      <c r="S357"/>
      <c r="T357"/>
      <c r="U357"/>
      <c r="V357"/>
      <c r="W357"/>
      <c r="X357"/>
    </row>
    <row r="358" spans="13:24" ht="15.5">
      <c r="M358"/>
      <c r="O358"/>
      <c r="P358"/>
      <c r="Q358"/>
      <c r="R358"/>
      <c r="S358"/>
      <c r="T358"/>
      <c r="U358"/>
      <c r="V358"/>
      <c r="W358"/>
      <c r="X358"/>
    </row>
    <row r="359" spans="13:24" ht="15.5">
      <c r="M359"/>
      <c r="O359"/>
      <c r="P359"/>
      <c r="Q359"/>
      <c r="R359"/>
      <c r="S359"/>
      <c r="T359"/>
      <c r="U359"/>
      <c r="V359"/>
      <c r="W359"/>
      <c r="X359"/>
    </row>
    <row r="360" spans="13:24" ht="15.5">
      <c r="M360"/>
      <c r="O360"/>
      <c r="P360"/>
      <c r="Q360"/>
      <c r="R360"/>
      <c r="S360"/>
      <c r="T360"/>
      <c r="U360"/>
      <c r="V360"/>
      <c r="W360"/>
      <c r="X360"/>
    </row>
    <row r="361" spans="13:24" ht="15.5">
      <c r="M361"/>
      <c r="O361"/>
      <c r="P361"/>
      <c r="Q361"/>
      <c r="R361"/>
      <c r="S361"/>
      <c r="T361"/>
      <c r="U361"/>
      <c r="V361"/>
      <c r="W361"/>
      <c r="X361"/>
    </row>
    <row r="362" spans="13:24" ht="15.5">
      <c r="M362"/>
      <c r="O362"/>
      <c r="P362"/>
      <c r="Q362"/>
      <c r="R362"/>
      <c r="S362"/>
      <c r="T362"/>
      <c r="U362"/>
      <c r="V362"/>
      <c r="W362"/>
      <c r="X362"/>
    </row>
    <row r="363" spans="13:24" ht="15.5">
      <c r="M363"/>
      <c r="O363"/>
      <c r="P363"/>
      <c r="Q363"/>
      <c r="R363"/>
      <c r="S363"/>
      <c r="T363"/>
      <c r="U363"/>
      <c r="V363"/>
      <c r="W363"/>
      <c r="X363"/>
    </row>
    <row r="364" spans="13:24" ht="15.5">
      <c r="M364"/>
      <c r="O364"/>
      <c r="P364"/>
      <c r="Q364"/>
      <c r="R364"/>
      <c r="S364"/>
      <c r="T364"/>
      <c r="U364"/>
      <c r="V364"/>
      <c r="W364"/>
      <c r="X364"/>
    </row>
    <row r="365" spans="13:24" ht="15.5">
      <c r="M365"/>
      <c r="O365"/>
      <c r="P365"/>
      <c r="Q365"/>
      <c r="R365"/>
      <c r="S365"/>
      <c r="T365"/>
      <c r="U365"/>
      <c r="V365"/>
      <c r="W365"/>
      <c r="X365"/>
    </row>
    <row r="366" spans="13:24" ht="15.5">
      <c r="M366"/>
      <c r="O366"/>
      <c r="P366"/>
      <c r="Q366"/>
      <c r="R366"/>
      <c r="S366"/>
      <c r="T366"/>
      <c r="U366"/>
      <c r="V366"/>
      <c r="W366"/>
      <c r="X366"/>
    </row>
    <row r="367" spans="13:24" ht="15.5">
      <c r="M367"/>
      <c r="O367"/>
      <c r="P367"/>
      <c r="Q367"/>
      <c r="R367"/>
      <c r="S367"/>
      <c r="T367"/>
      <c r="U367"/>
      <c r="V367"/>
      <c r="W367"/>
      <c r="X367"/>
    </row>
    <row r="368" spans="13:24" ht="15.5">
      <c r="M368"/>
      <c r="O368"/>
      <c r="P368"/>
      <c r="Q368"/>
      <c r="R368"/>
      <c r="S368"/>
      <c r="T368"/>
      <c r="U368"/>
      <c r="V368"/>
      <c r="W368"/>
      <c r="X368"/>
    </row>
    <row r="369" spans="13:24" ht="15.5">
      <c r="M369"/>
      <c r="O369"/>
      <c r="P369"/>
      <c r="Q369"/>
      <c r="R369"/>
      <c r="S369"/>
      <c r="T369"/>
      <c r="U369"/>
      <c r="V369"/>
      <c r="W369"/>
      <c r="X369"/>
    </row>
    <row r="370" spans="13:24" ht="15.5">
      <c r="M370"/>
      <c r="O370"/>
      <c r="P370"/>
      <c r="Q370"/>
      <c r="R370"/>
      <c r="S370"/>
      <c r="T370"/>
      <c r="U370"/>
      <c r="V370"/>
      <c r="W370"/>
      <c r="X370"/>
    </row>
    <row r="371" spans="13:24" ht="15.5">
      <c r="M371"/>
      <c r="O371"/>
      <c r="P371"/>
      <c r="Q371"/>
      <c r="R371"/>
      <c r="S371"/>
      <c r="T371"/>
      <c r="U371"/>
      <c r="V371"/>
      <c r="W371"/>
      <c r="X371"/>
    </row>
    <row r="372" spans="13:24" ht="15.5">
      <c r="M372"/>
      <c r="O372"/>
      <c r="P372"/>
      <c r="Q372"/>
      <c r="R372"/>
      <c r="S372"/>
      <c r="T372"/>
      <c r="U372"/>
      <c r="V372"/>
      <c r="W372"/>
      <c r="X372"/>
    </row>
    <row r="373" spans="13:24" ht="15.5">
      <c r="M373"/>
      <c r="O373"/>
      <c r="P373"/>
      <c r="Q373"/>
      <c r="R373"/>
      <c r="S373"/>
      <c r="T373"/>
      <c r="U373"/>
      <c r="V373"/>
      <c r="W373"/>
      <c r="X373"/>
    </row>
    <row r="374" spans="13:24" ht="15.5">
      <c r="M374"/>
      <c r="O374"/>
      <c r="P374"/>
      <c r="Q374"/>
      <c r="R374"/>
      <c r="S374"/>
      <c r="T374"/>
      <c r="U374"/>
      <c r="V374"/>
      <c r="W374"/>
      <c r="X374"/>
    </row>
    <row r="375" spans="13:24" ht="15.5">
      <c r="M375"/>
      <c r="O375"/>
      <c r="P375"/>
      <c r="Q375"/>
      <c r="R375"/>
      <c r="S375"/>
      <c r="T375"/>
      <c r="U375"/>
      <c r="V375"/>
      <c r="W375"/>
      <c r="X375"/>
    </row>
    <row r="376" spans="13:24" ht="15.5">
      <c r="M376"/>
      <c r="O376"/>
      <c r="P376"/>
      <c r="Q376"/>
      <c r="R376"/>
      <c r="S376"/>
      <c r="T376"/>
      <c r="U376"/>
      <c r="V376"/>
      <c r="W376"/>
      <c r="X376"/>
    </row>
    <row r="377" spans="13:24" ht="15.5">
      <c r="M377"/>
      <c r="O377"/>
      <c r="P377"/>
      <c r="Q377"/>
      <c r="R377"/>
      <c r="S377"/>
      <c r="T377"/>
      <c r="U377"/>
      <c r="V377"/>
      <c r="W377"/>
      <c r="X377"/>
    </row>
    <row r="378" spans="13:24" ht="15.5">
      <c r="M378"/>
      <c r="O378"/>
      <c r="P378"/>
      <c r="Q378"/>
      <c r="R378"/>
      <c r="S378"/>
      <c r="T378"/>
      <c r="U378"/>
      <c r="V378"/>
      <c r="W378"/>
      <c r="X378"/>
    </row>
    <row r="379" spans="13:24" ht="15.5">
      <c r="M379"/>
      <c r="O379"/>
      <c r="P379"/>
      <c r="Q379"/>
      <c r="R379"/>
      <c r="S379"/>
      <c r="T379"/>
      <c r="U379"/>
      <c r="V379"/>
      <c r="W379"/>
      <c r="X379"/>
    </row>
    <row r="380" spans="13:24" ht="15.5">
      <c r="M380"/>
      <c r="O380"/>
      <c r="P380"/>
      <c r="Q380"/>
      <c r="R380"/>
      <c r="S380"/>
      <c r="T380"/>
      <c r="U380"/>
      <c r="V380"/>
      <c r="W380"/>
      <c r="X380"/>
    </row>
    <row r="381" spans="13:24" ht="15.5">
      <c r="M381"/>
      <c r="O381"/>
      <c r="P381"/>
      <c r="Q381"/>
      <c r="R381"/>
      <c r="S381"/>
      <c r="T381"/>
      <c r="U381"/>
      <c r="V381"/>
      <c r="W381"/>
      <c r="X381"/>
    </row>
    <row r="382" spans="13:24" ht="15.5">
      <c r="M382"/>
      <c r="O382"/>
      <c r="P382"/>
      <c r="Q382"/>
      <c r="R382"/>
      <c r="S382"/>
      <c r="T382"/>
      <c r="U382"/>
      <c r="V382"/>
      <c r="W382"/>
      <c r="X382"/>
    </row>
    <row r="383" spans="13:24" ht="15.5">
      <c r="M383"/>
      <c r="O383"/>
      <c r="P383"/>
      <c r="Q383"/>
      <c r="R383"/>
      <c r="S383"/>
      <c r="T383"/>
      <c r="U383"/>
      <c r="V383"/>
      <c r="W383"/>
      <c r="X383"/>
    </row>
    <row r="384" spans="13:24" ht="15.5">
      <c r="M384"/>
      <c r="O384"/>
      <c r="P384"/>
      <c r="Q384"/>
      <c r="R384"/>
      <c r="S384"/>
      <c r="T384"/>
      <c r="U384"/>
      <c r="V384"/>
      <c r="W384"/>
      <c r="X384"/>
    </row>
    <row r="385" spans="13:24" ht="15.5">
      <c r="M385"/>
      <c r="O385"/>
      <c r="P385"/>
      <c r="Q385"/>
      <c r="R385"/>
      <c r="S385"/>
      <c r="T385"/>
      <c r="U385"/>
      <c r="V385"/>
      <c r="W385"/>
      <c r="X385"/>
    </row>
    <row r="386" spans="13:24" ht="15.5">
      <c r="M386"/>
      <c r="O386"/>
      <c r="P386"/>
      <c r="Q386"/>
      <c r="R386"/>
      <c r="S386"/>
      <c r="T386"/>
      <c r="U386"/>
      <c r="V386"/>
      <c r="W386"/>
      <c r="X386"/>
    </row>
    <row r="387" spans="13:24" ht="15.5">
      <c r="M387"/>
      <c r="O387"/>
      <c r="P387"/>
      <c r="Q387"/>
      <c r="R387"/>
      <c r="S387"/>
      <c r="T387"/>
      <c r="U387"/>
      <c r="V387"/>
      <c r="W387"/>
      <c r="X387"/>
    </row>
    <row r="388" spans="13:24" ht="15.5">
      <c r="M388"/>
      <c r="O388"/>
      <c r="P388"/>
      <c r="Q388"/>
      <c r="R388"/>
      <c r="S388"/>
      <c r="T388"/>
      <c r="U388"/>
      <c r="V388"/>
      <c r="W388"/>
      <c r="X388"/>
    </row>
    <row r="389" spans="13:24" ht="15.5">
      <c r="M389"/>
      <c r="O389"/>
      <c r="P389"/>
      <c r="Q389"/>
      <c r="R389"/>
      <c r="S389"/>
      <c r="T389"/>
      <c r="U389"/>
      <c r="V389"/>
      <c r="W389"/>
      <c r="X389"/>
    </row>
    <row r="390" spans="13:24" ht="15.5">
      <c r="M390"/>
      <c r="O390"/>
      <c r="P390"/>
      <c r="Q390"/>
      <c r="R390"/>
      <c r="S390"/>
      <c r="T390"/>
      <c r="U390"/>
      <c r="V390"/>
      <c r="W390"/>
      <c r="X390"/>
    </row>
    <row r="391" spans="13:24" ht="15.5">
      <c r="M391"/>
      <c r="O391"/>
      <c r="P391"/>
      <c r="Q391"/>
      <c r="R391"/>
      <c r="S391"/>
      <c r="T391"/>
      <c r="U391"/>
      <c r="V391"/>
      <c r="W391"/>
      <c r="X391"/>
    </row>
    <row r="392" spans="13:24" ht="15.5">
      <c r="M392"/>
      <c r="O392"/>
      <c r="P392"/>
      <c r="Q392"/>
      <c r="R392"/>
      <c r="S392"/>
      <c r="T392"/>
      <c r="U392"/>
      <c r="V392"/>
      <c r="W392"/>
      <c r="X392"/>
    </row>
    <row r="393" spans="13:24" ht="15.5">
      <c r="M393"/>
      <c r="O393"/>
      <c r="P393"/>
      <c r="Q393"/>
      <c r="R393"/>
      <c r="S393"/>
      <c r="T393"/>
      <c r="U393"/>
      <c r="V393"/>
      <c r="W393"/>
      <c r="X393"/>
    </row>
    <row r="394" spans="13:24" ht="15.5">
      <c r="M394"/>
      <c r="O394"/>
      <c r="P394"/>
      <c r="Q394"/>
      <c r="R394"/>
      <c r="S394"/>
      <c r="T394"/>
      <c r="U394"/>
      <c r="V394"/>
      <c r="W394"/>
      <c r="X394"/>
    </row>
    <row r="395" spans="13:24" ht="15.5">
      <c r="M395"/>
      <c r="O395"/>
      <c r="P395"/>
      <c r="Q395"/>
      <c r="R395"/>
      <c r="S395"/>
      <c r="T395"/>
      <c r="U395"/>
      <c r="V395"/>
      <c r="W395"/>
      <c r="X395"/>
    </row>
    <row r="396" spans="13:24" ht="15.5">
      <c r="M396"/>
      <c r="O396"/>
      <c r="P396"/>
      <c r="Q396"/>
      <c r="R396"/>
      <c r="S396"/>
      <c r="T396"/>
      <c r="U396"/>
      <c r="V396"/>
      <c r="W396"/>
      <c r="X396"/>
    </row>
    <row r="397" spans="13:24" ht="15.5">
      <c r="M397"/>
      <c r="O397"/>
      <c r="P397"/>
      <c r="Q397"/>
      <c r="R397"/>
      <c r="S397"/>
      <c r="T397"/>
      <c r="U397"/>
      <c r="V397"/>
      <c r="W397"/>
      <c r="X397"/>
    </row>
    <row r="398" spans="13:24" ht="15.5">
      <c r="M398"/>
      <c r="O398"/>
      <c r="P398"/>
      <c r="Q398"/>
      <c r="R398"/>
      <c r="S398"/>
      <c r="T398"/>
      <c r="U398"/>
      <c r="V398"/>
      <c r="W398"/>
      <c r="X398"/>
    </row>
    <row r="399" spans="13:24" ht="15.5">
      <c r="M399"/>
      <c r="O399"/>
      <c r="P399"/>
      <c r="Q399"/>
      <c r="R399"/>
      <c r="S399"/>
      <c r="T399"/>
      <c r="U399"/>
      <c r="V399"/>
      <c r="W399"/>
      <c r="X399"/>
    </row>
    <row r="400" spans="13:24" ht="15.5">
      <c r="M400"/>
      <c r="O400"/>
      <c r="P400"/>
      <c r="Q400"/>
      <c r="R400"/>
      <c r="S400"/>
      <c r="T400"/>
      <c r="U400"/>
      <c r="V400"/>
      <c r="W400"/>
      <c r="X400"/>
    </row>
    <row r="401" spans="13:24" ht="15.5">
      <c r="M401"/>
      <c r="O401"/>
      <c r="P401"/>
      <c r="Q401"/>
      <c r="R401"/>
      <c r="S401"/>
      <c r="T401"/>
      <c r="U401"/>
      <c r="V401"/>
      <c r="W401"/>
      <c r="X401"/>
    </row>
    <row r="402" spans="13:24" ht="15.5">
      <c r="M402"/>
      <c r="O402"/>
      <c r="P402"/>
      <c r="Q402"/>
      <c r="R402"/>
      <c r="S402"/>
      <c r="T402"/>
      <c r="U402"/>
      <c r="V402"/>
      <c r="W402"/>
      <c r="X402"/>
    </row>
    <row r="403" spans="13:24" ht="15.5">
      <c r="M403"/>
      <c r="O403"/>
      <c r="P403"/>
      <c r="Q403"/>
      <c r="R403"/>
      <c r="S403"/>
      <c r="T403"/>
      <c r="U403"/>
      <c r="V403"/>
      <c r="W403"/>
      <c r="X403"/>
    </row>
    <row r="404" spans="13:24" ht="15.5">
      <c r="M404"/>
      <c r="O404"/>
      <c r="P404"/>
      <c r="Q404"/>
      <c r="R404"/>
      <c r="S404"/>
      <c r="T404"/>
      <c r="U404"/>
      <c r="V404"/>
      <c r="W404"/>
      <c r="X404"/>
    </row>
    <row r="405" spans="13:24" ht="15.5">
      <c r="M405"/>
      <c r="O405"/>
      <c r="P405"/>
      <c r="Q405"/>
      <c r="R405"/>
      <c r="S405"/>
      <c r="T405"/>
      <c r="U405"/>
      <c r="V405"/>
      <c r="W405"/>
      <c r="X405"/>
    </row>
    <row r="406" spans="13:24" ht="15.5">
      <c r="M406"/>
      <c r="O406"/>
      <c r="P406"/>
      <c r="Q406"/>
      <c r="R406"/>
      <c r="S406"/>
      <c r="T406"/>
      <c r="U406"/>
      <c r="V406"/>
      <c r="W406"/>
      <c r="X406"/>
    </row>
    <row r="407" spans="13:24" ht="15.5">
      <c r="M407"/>
      <c r="O407"/>
      <c r="P407"/>
      <c r="Q407"/>
      <c r="R407"/>
      <c r="S407"/>
      <c r="T407"/>
      <c r="U407"/>
      <c r="V407"/>
      <c r="W407"/>
      <c r="X407"/>
    </row>
    <row r="408" spans="13:24" ht="15.5">
      <c r="M408"/>
      <c r="O408"/>
      <c r="P408"/>
      <c r="Q408"/>
      <c r="R408"/>
      <c r="S408"/>
      <c r="T408"/>
      <c r="U408"/>
      <c r="V408"/>
      <c r="W408"/>
      <c r="X408"/>
    </row>
    <row r="409" spans="13:24" ht="15.5">
      <c r="M409"/>
      <c r="O409"/>
      <c r="P409"/>
      <c r="Q409"/>
      <c r="R409"/>
      <c r="S409"/>
      <c r="T409"/>
      <c r="U409"/>
      <c r="V409"/>
      <c r="W409"/>
      <c r="X409"/>
    </row>
    <row r="410" spans="13:24" ht="15.5">
      <c r="M410"/>
      <c r="O410"/>
      <c r="P410"/>
      <c r="Q410"/>
      <c r="R410"/>
      <c r="S410"/>
      <c r="T410"/>
      <c r="U410"/>
      <c r="V410"/>
      <c r="W410"/>
      <c r="X410"/>
    </row>
    <row r="411" spans="13:24" ht="15.5">
      <c r="M411"/>
      <c r="O411"/>
      <c r="P411"/>
      <c r="Q411"/>
      <c r="R411"/>
      <c r="S411"/>
      <c r="T411"/>
      <c r="U411"/>
      <c r="V411"/>
      <c r="W411"/>
      <c r="X411"/>
    </row>
    <row r="412" spans="13:24" ht="15.5">
      <c r="M412"/>
      <c r="O412"/>
      <c r="P412"/>
      <c r="Q412"/>
      <c r="R412"/>
      <c r="S412"/>
      <c r="T412"/>
      <c r="U412"/>
      <c r="V412"/>
      <c r="W412"/>
      <c r="X412"/>
    </row>
    <row r="413" spans="13:24" ht="15.5">
      <c r="M413"/>
      <c r="O413"/>
      <c r="P413"/>
      <c r="Q413"/>
      <c r="R413"/>
      <c r="S413"/>
      <c r="T413"/>
      <c r="U413"/>
      <c r="V413"/>
      <c r="W413"/>
      <c r="X413"/>
    </row>
    <row r="414" spans="13:24" ht="15.5">
      <c r="M414"/>
      <c r="O414"/>
      <c r="P414"/>
      <c r="Q414"/>
      <c r="R414"/>
      <c r="S414"/>
      <c r="T414"/>
      <c r="U414"/>
      <c r="V414"/>
      <c r="W414"/>
      <c r="X414"/>
    </row>
    <row r="415" spans="13:24" ht="15.5">
      <c r="M415"/>
      <c r="O415"/>
      <c r="P415"/>
      <c r="Q415"/>
      <c r="R415"/>
      <c r="S415"/>
      <c r="T415"/>
      <c r="U415"/>
      <c r="V415"/>
      <c r="W415"/>
      <c r="X415"/>
    </row>
    <row r="416" spans="13:24" ht="15.5">
      <c r="M416"/>
      <c r="O416"/>
      <c r="P416"/>
      <c r="Q416"/>
      <c r="R416"/>
      <c r="S416"/>
      <c r="T416"/>
      <c r="U416"/>
      <c r="V416"/>
      <c r="W416"/>
      <c r="X416"/>
    </row>
    <row r="417" spans="13:24" ht="15.5">
      <c r="M417"/>
      <c r="O417"/>
      <c r="P417"/>
      <c r="Q417"/>
      <c r="R417"/>
      <c r="S417"/>
      <c r="T417"/>
      <c r="U417"/>
      <c r="V417"/>
      <c r="W417"/>
      <c r="X417"/>
    </row>
    <row r="418" spans="13:24" ht="15.5">
      <c r="M418"/>
      <c r="O418"/>
      <c r="P418"/>
      <c r="Q418"/>
      <c r="R418"/>
      <c r="S418"/>
      <c r="T418"/>
      <c r="U418"/>
      <c r="V418"/>
      <c r="W418"/>
      <c r="X418"/>
    </row>
    <row r="419" spans="13:24" ht="15.5">
      <c r="M419"/>
      <c r="O419"/>
      <c r="P419"/>
      <c r="Q419"/>
      <c r="R419"/>
      <c r="S419"/>
      <c r="T419"/>
      <c r="U419"/>
      <c r="V419"/>
      <c r="W419"/>
      <c r="X419"/>
    </row>
    <row r="420" spans="13:24" ht="15.5">
      <c r="M420"/>
      <c r="O420"/>
      <c r="P420"/>
      <c r="Q420"/>
      <c r="R420"/>
      <c r="S420"/>
      <c r="T420"/>
      <c r="U420"/>
      <c r="V420"/>
      <c r="W420"/>
      <c r="X420"/>
    </row>
    <row r="421" spans="13:24" ht="15.5">
      <c r="M421"/>
      <c r="O421"/>
      <c r="P421"/>
      <c r="Q421"/>
      <c r="R421"/>
      <c r="S421"/>
      <c r="T421"/>
      <c r="U421"/>
      <c r="V421"/>
      <c r="W421"/>
      <c r="X421"/>
    </row>
    <row r="422" spans="13:24" ht="15.5">
      <c r="M422"/>
      <c r="O422"/>
      <c r="P422"/>
      <c r="Q422"/>
      <c r="R422"/>
      <c r="S422"/>
      <c r="T422"/>
      <c r="U422"/>
      <c r="V422"/>
      <c r="W422"/>
      <c r="X422"/>
    </row>
    <row r="423" spans="13:24" ht="15.5">
      <c r="M423"/>
      <c r="O423"/>
      <c r="P423"/>
      <c r="Q423"/>
      <c r="R423"/>
      <c r="S423"/>
      <c r="T423"/>
      <c r="U423"/>
      <c r="V423"/>
      <c r="W423"/>
      <c r="X423"/>
    </row>
    <row r="424" spans="13:24" ht="15.5">
      <c r="M424"/>
      <c r="O424"/>
      <c r="P424"/>
      <c r="Q424"/>
      <c r="R424"/>
      <c r="S424"/>
      <c r="T424"/>
      <c r="U424"/>
      <c r="V424"/>
      <c r="W424"/>
      <c r="X424"/>
    </row>
    <row r="425" spans="13:24" ht="15.5">
      <c r="M425"/>
      <c r="O425"/>
      <c r="P425"/>
      <c r="Q425"/>
      <c r="R425"/>
      <c r="S425"/>
      <c r="T425"/>
      <c r="U425"/>
      <c r="V425"/>
      <c r="W425"/>
      <c r="X425"/>
    </row>
    <row r="426" spans="13:24" ht="15.5">
      <c r="M426"/>
      <c r="O426"/>
      <c r="P426"/>
      <c r="Q426"/>
      <c r="R426"/>
      <c r="S426"/>
      <c r="T426"/>
      <c r="U426"/>
      <c r="V426"/>
      <c r="W426"/>
      <c r="X426"/>
    </row>
    <row r="427" spans="13:24" ht="15.5">
      <c r="M427"/>
      <c r="O427"/>
      <c r="P427"/>
      <c r="Q427"/>
      <c r="R427"/>
      <c r="S427"/>
      <c r="T427"/>
      <c r="U427"/>
      <c r="V427"/>
      <c r="W427"/>
      <c r="X427"/>
    </row>
    <row r="428" spans="13:24" ht="15.5">
      <c r="M428"/>
      <c r="O428"/>
      <c r="P428"/>
      <c r="Q428"/>
      <c r="R428"/>
      <c r="S428"/>
      <c r="T428"/>
      <c r="U428"/>
      <c r="V428"/>
      <c r="W428"/>
      <c r="X428"/>
    </row>
    <row r="429" spans="13:24" ht="15.5">
      <c r="M429"/>
      <c r="O429"/>
      <c r="P429"/>
      <c r="Q429"/>
      <c r="R429"/>
      <c r="S429"/>
      <c r="T429"/>
      <c r="U429"/>
      <c r="V429"/>
      <c r="W429"/>
      <c r="X429"/>
    </row>
    <row r="430" spans="13:24" ht="15.5">
      <c r="M430"/>
      <c r="O430"/>
      <c r="P430"/>
      <c r="Q430"/>
      <c r="R430"/>
      <c r="S430"/>
      <c r="T430"/>
      <c r="U430"/>
      <c r="V430"/>
      <c r="W430"/>
      <c r="X430"/>
    </row>
    <row r="431" spans="13:24" ht="15.5">
      <c r="M431"/>
      <c r="O431"/>
      <c r="P431"/>
      <c r="Q431"/>
      <c r="R431"/>
      <c r="S431"/>
      <c r="T431"/>
      <c r="U431"/>
      <c r="V431"/>
      <c r="W431"/>
      <c r="X431"/>
    </row>
    <row r="432" spans="13:24" ht="15.5">
      <c r="M432"/>
      <c r="O432"/>
      <c r="P432"/>
      <c r="Q432"/>
      <c r="R432"/>
      <c r="S432"/>
      <c r="T432"/>
      <c r="U432"/>
      <c r="V432"/>
      <c r="W432"/>
      <c r="X432"/>
    </row>
    <row r="433" spans="13:24" ht="15.5">
      <c r="M433"/>
      <c r="O433"/>
      <c r="P433"/>
      <c r="Q433"/>
      <c r="R433"/>
      <c r="S433"/>
      <c r="T433"/>
      <c r="U433"/>
      <c r="V433"/>
      <c r="W433"/>
      <c r="X433"/>
    </row>
    <row r="434" spans="13:24" ht="15.5">
      <c r="M434"/>
      <c r="O434"/>
      <c r="P434"/>
      <c r="Q434"/>
      <c r="R434"/>
      <c r="S434"/>
      <c r="T434"/>
      <c r="U434"/>
      <c r="V434"/>
      <c r="W434"/>
      <c r="X434"/>
    </row>
    <row r="435" spans="13:24" ht="15.5">
      <c r="M435"/>
      <c r="O435"/>
      <c r="P435"/>
      <c r="Q435"/>
      <c r="R435"/>
      <c r="S435"/>
      <c r="T435"/>
      <c r="U435"/>
      <c r="V435"/>
      <c r="W435"/>
      <c r="X435"/>
    </row>
    <row r="436" spans="13:24" ht="15.5">
      <c r="M436"/>
      <c r="O436"/>
      <c r="P436"/>
      <c r="Q436"/>
      <c r="R436"/>
      <c r="S436"/>
      <c r="T436"/>
      <c r="U436"/>
      <c r="V436"/>
      <c r="W436"/>
      <c r="X436"/>
    </row>
    <row r="437" spans="13:24" ht="15.5">
      <c r="M437"/>
      <c r="O437"/>
      <c r="P437"/>
      <c r="Q437"/>
      <c r="R437"/>
      <c r="S437"/>
      <c r="T437"/>
      <c r="U437"/>
      <c r="V437"/>
      <c r="W437"/>
      <c r="X437"/>
    </row>
    <row r="438" spans="13:24" ht="15.5">
      <c r="M438"/>
      <c r="O438"/>
      <c r="P438"/>
      <c r="Q438"/>
      <c r="R438"/>
      <c r="S438"/>
      <c r="T438"/>
      <c r="U438"/>
      <c r="V438"/>
      <c r="W438"/>
      <c r="X438"/>
    </row>
    <row r="439" spans="13:24" ht="15.5">
      <c r="M439"/>
      <c r="O439"/>
      <c r="P439"/>
      <c r="Q439"/>
      <c r="R439"/>
      <c r="S439"/>
      <c r="T439"/>
      <c r="U439"/>
      <c r="V439"/>
      <c r="W439"/>
      <c r="X439"/>
    </row>
    <row r="440" spans="13:24" ht="15.5">
      <c r="M440"/>
      <c r="O440"/>
      <c r="P440"/>
      <c r="Q440"/>
      <c r="R440"/>
      <c r="S440"/>
      <c r="T440"/>
      <c r="U440"/>
      <c r="V440"/>
      <c r="W440"/>
      <c r="X440"/>
    </row>
    <row r="441" spans="13:24" ht="15.5">
      <c r="M441"/>
      <c r="O441"/>
      <c r="P441"/>
      <c r="Q441"/>
      <c r="R441"/>
      <c r="S441"/>
      <c r="T441"/>
      <c r="U441"/>
      <c r="V441"/>
      <c r="W441"/>
      <c r="X441"/>
    </row>
    <row r="442" spans="13:24" ht="15.5">
      <c r="M442"/>
      <c r="O442"/>
      <c r="P442"/>
      <c r="Q442"/>
      <c r="R442"/>
      <c r="S442"/>
      <c r="T442"/>
      <c r="U442"/>
      <c r="V442"/>
      <c r="W442"/>
      <c r="X442"/>
    </row>
    <row r="443" spans="13:24" ht="15.5">
      <c r="M443"/>
      <c r="O443"/>
      <c r="P443"/>
      <c r="Q443"/>
      <c r="R443"/>
      <c r="S443"/>
      <c r="T443"/>
      <c r="U443"/>
      <c r="V443"/>
      <c r="W443"/>
      <c r="X443"/>
    </row>
    <row r="444" spans="13:24" ht="15.5">
      <c r="M444"/>
      <c r="O444"/>
      <c r="P444"/>
      <c r="Q444"/>
      <c r="R444"/>
      <c r="S444"/>
      <c r="T444"/>
      <c r="U444"/>
      <c r="V444"/>
      <c r="W444"/>
      <c r="X444"/>
    </row>
    <row r="445" spans="13:24" ht="15.5">
      <c r="M445"/>
      <c r="O445"/>
      <c r="P445"/>
      <c r="Q445"/>
      <c r="R445"/>
      <c r="S445"/>
      <c r="T445"/>
      <c r="U445"/>
      <c r="V445"/>
      <c r="W445"/>
      <c r="X445"/>
    </row>
    <row r="446" spans="13:24" ht="15.5">
      <c r="M446"/>
      <c r="O446"/>
      <c r="P446"/>
      <c r="Q446"/>
      <c r="R446"/>
      <c r="S446"/>
      <c r="T446"/>
      <c r="U446"/>
      <c r="V446"/>
      <c r="W446"/>
      <c r="X446"/>
    </row>
    <row r="447" spans="13:24" ht="15.5">
      <c r="M447"/>
      <c r="O447"/>
      <c r="P447"/>
      <c r="Q447"/>
      <c r="R447"/>
      <c r="S447"/>
      <c r="T447"/>
      <c r="U447"/>
      <c r="V447"/>
      <c r="W447"/>
      <c r="X447"/>
    </row>
    <row r="448" spans="13:24" ht="15.5">
      <c r="M448"/>
      <c r="O448"/>
      <c r="P448"/>
      <c r="Q448"/>
      <c r="R448"/>
      <c r="S448"/>
      <c r="T448"/>
      <c r="U448"/>
      <c r="V448"/>
      <c r="W448"/>
      <c r="X448"/>
    </row>
    <row r="449" spans="13:24" ht="15.5">
      <c r="M449"/>
      <c r="O449"/>
      <c r="P449"/>
      <c r="Q449"/>
      <c r="R449"/>
      <c r="S449"/>
      <c r="T449"/>
      <c r="U449"/>
      <c r="V449"/>
      <c r="W449"/>
      <c r="X449"/>
    </row>
    <row r="450" spans="13:24" ht="15.5">
      <c r="M450"/>
      <c r="O450"/>
      <c r="P450"/>
      <c r="Q450"/>
      <c r="R450"/>
      <c r="S450"/>
      <c r="T450"/>
      <c r="U450"/>
      <c r="V450"/>
      <c r="W450"/>
      <c r="X450"/>
    </row>
    <row r="451" spans="13:24" ht="15.5">
      <c r="M451"/>
      <c r="O451"/>
      <c r="P451"/>
      <c r="Q451"/>
      <c r="R451"/>
      <c r="S451"/>
      <c r="T451"/>
      <c r="U451"/>
      <c r="V451"/>
      <c r="W451"/>
      <c r="X451"/>
    </row>
    <row r="452" spans="13:24" ht="15.5">
      <c r="M452"/>
      <c r="O452"/>
      <c r="P452"/>
      <c r="Q452"/>
      <c r="R452"/>
      <c r="S452"/>
      <c r="T452"/>
      <c r="U452"/>
      <c r="V452"/>
      <c r="W452"/>
      <c r="X452"/>
    </row>
    <row r="453" spans="13:24" ht="15.5">
      <c r="M453"/>
      <c r="O453"/>
      <c r="P453"/>
      <c r="Q453"/>
      <c r="R453"/>
      <c r="S453"/>
      <c r="T453"/>
      <c r="U453"/>
      <c r="V453"/>
      <c r="W453"/>
      <c r="X453"/>
    </row>
    <row r="454" spans="13:24" ht="15.5">
      <c r="M454"/>
      <c r="O454"/>
      <c r="P454"/>
      <c r="Q454"/>
      <c r="R454"/>
      <c r="S454"/>
      <c r="T454"/>
      <c r="U454"/>
      <c r="V454"/>
      <c r="W454"/>
      <c r="X454"/>
    </row>
    <row r="455" spans="13:24" ht="15.5">
      <c r="M455"/>
      <c r="O455"/>
      <c r="P455"/>
      <c r="Q455"/>
      <c r="R455"/>
      <c r="S455"/>
      <c r="T455"/>
      <c r="U455"/>
      <c r="V455"/>
      <c r="W455"/>
      <c r="X455"/>
    </row>
    <row r="456" spans="13:24" ht="15.5">
      <c r="M456"/>
      <c r="O456"/>
      <c r="P456"/>
      <c r="Q456"/>
      <c r="R456"/>
      <c r="S456"/>
      <c r="T456"/>
      <c r="U456"/>
      <c r="V456"/>
      <c r="W456"/>
      <c r="X456"/>
    </row>
    <row r="457" spans="13:24" ht="15.5">
      <c r="M457"/>
      <c r="O457"/>
      <c r="P457"/>
      <c r="Q457"/>
      <c r="R457"/>
      <c r="S457"/>
      <c r="T457"/>
      <c r="U457"/>
      <c r="V457"/>
      <c r="W457"/>
      <c r="X457"/>
    </row>
    <row r="458" spans="13:24" ht="15.5">
      <c r="M458"/>
      <c r="O458"/>
      <c r="P458"/>
      <c r="Q458"/>
      <c r="R458"/>
      <c r="S458"/>
      <c r="T458"/>
      <c r="U458"/>
      <c r="V458"/>
      <c r="W458"/>
      <c r="X458"/>
    </row>
    <row r="459" spans="13:24" ht="15.5">
      <c r="M459"/>
      <c r="O459"/>
      <c r="P459"/>
      <c r="Q459"/>
      <c r="R459"/>
      <c r="S459"/>
      <c r="T459"/>
      <c r="U459"/>
      <c r="V459"/>
      <c r="W459"/>
      <c r="X459"/>
    </row>
    <row r="460" spans="13:24" ht="15.5">
      <c r="M460"/>
      <c r="O460"/>
      <c r="P460"/>
      <c r="Q460"/>
      <c r="R460"/>
      <c r="S460"/>
      <c r="T460"/>
      <c r="U460"/>
      <c r="V460"/>
      <c r="W460"/>
      <c r="X460"/>
    </row>
    <row r="461" spans="13:24" ht="15.5">
      <c r="M461"/>
      <c r="O461"/>
      <c r="P461"/>
      <c r="Q461"/>
      <c r="R461"/>
      <c r="S461"/>
      <c r="T461"/>
      <c r="U461"/>
      <c r="V461"/>
      <c r="W461"/>
      <c r="X461"/>
    </row>
    <row r="462" spans="13:24" ht="15.5">
      <c r="M462"/>
      <c r="O462"/>
      <c r="P462"/>
      <c r="Q462"/>
      <c r="R462"/>
      <c r="S462"/>
      <c r="T462"/>
      <c r="U462"/>
      <c r="V462"/>
      <c r="W462"/>
      <c r="X462"/>
    </row>
    <row r="463" spans="13:24" ht="15.5">
      <c r="M463"/>
      <c r="O463"/>
      <c r="P463"/>
      <c r="Q463"/>
      <c r="R463"/>
      <c r="S463"/>
      <c r="T463"/>
      <c r="U463"/>
      <c r="V463"/>
      <c r="W463"/>
      <c r="X463"/>
    </row>
    <row r="464" spans="13:24" ht="15.5">
      <c r="M464"/>
      <c r="O464"/>
      <c r="P464"/>
      <c r="Q464"/>
      <c r="R464"/>
      <c r="S464"/>
      <c r="T464"/>
      <c r="U464"/>
      <c r="V464"/>
      <c r="W464"/>
      <c r="X464"/>
    </row>
    <row r="465" spans="13:24" ht="15.5">
      <c r="M465"/>
      <c r="O465"/>
      <c r="P465"/>
      <c r="Q465"/>
      <c r="R465"/>
      <c r="S465"/>
      <c r="T465"/>
      <c r="U465"/>
      <c r="V465"/>
      <c r="W465"/>
      <c r="X465"/>
    </row>
    <row r="466" spans="13:24" ht="15.5">
      <c r="M466"/>
      <c r="O466"/>
      <c r="P466"/>
      <c r="Q466"/>
      <c r="R466"/>
      <c r="S466"/>
      <c r="T466"/>
      <c r="U466"/>
      <c r="V466"/>
      <c r="W466"/>
      <c r="X466"/>
    </row>
    <row r="467" spans="13:24" ht="15.5">
      <c r="M467"/>
      <c r="O467"/>
      <c r="P467"/>
      <c r="Q467"/>
      <c r="R467"/>
      <c r="S467"/>
      <c r="T467"/>
      <c r="U467"/>
      <c r="V467"/>
      <c r="W467"/>
      <c r="X467"/>
    </row>
    <row r="468" spans="13:24" ht="15.5">
      <c r="M468"/>
      <c r="O468"/>
      <c r="P468"/>
      <c r="Q468"/>
      <c r="R468"/>
      <c r="S468"/>
      <c r="T468"/>
      <c r="U468"/>
      <c r="V468"/>
      <c r="W468"/>
      <c r="X468"/>
    </row>
    <row r="469" spans="13:24" ht="15.5">
      <c r="M469"/>
      <c r="O469"/>
      <c r="P469"/>
      <c r="Q469"/>
      <c r="R469"/>
      <c r="S469"/>
      <c r="T469"/>
      <c r="U469"/>
      <c r="V469"/>
      <c r="W469"/>
      <c r="X469"/>
    </row>
    <row r="470" spans="13:24" ht="15.5">
      <c r="M470"/>
      <c r="O470"/>
      <c r="P470"/>
      <c r="Q470"/>
      <c r="R470"/>
      <c r="S470"/>
      <c r="T470"/>
      <c r="U470"/>
      <c r="V470"/>
      <c r="W470"/>
      <c r="X470"/>
    </row>
    <row r="471" spans="13:24" ht="15.5">
      <c r="M471"/>
      <c r="O471"/>
      <c r="P471"/>
      <c r="Q471"/>
      <c r="R471"/>
      <c r="S471"/>
      <c r="T471"/>
      <c r="U471"/>
      <c r="V471"/>
      <c r="W471"/>
      <c r="X471"/>
    </row>
    <row r="472" spans="13:24" ht="15.5">
      <c r="M472"/>
      <c r="O472"/>
      <c r="P472"/>
      <c r="Q472"/>
      <c r="R472"/>
      <c r="S472"/>
      <c r="T472"/>
      <c r="U472"/>
      <c r="V472"/>
      <c r="W472"/>
      <c r="X472"/>
    </row>
    <row r="473" spans="13:24" ht="15.5">
      <c r="M473"/>
      <c r="O473"/>
      <c r="P473"/>
      <c r="Q473"/>
      <c r="R473"/>
      <c r="S473"/>
      <c r="T473"/>
      <c r="U473"/>
      <c r="V473"/>
      <c r="W473"/>
      <c r="X473"/>
    </row>
    <row r="474" spans="13:24" ht="15.5">
      <c r="M474"/>
      <c r="O474"/>
      <c r="P474"/>
      <c r="Q474"/>
      <c r="R474"/>
      <c r="S474"/>
      <c r="T474"/>
      <c r="U474"/>
      <c r="V474"/>
      <c r="W474"/>
      <c r="X474"/>
    </row>
    <row r="475" spans="13:24" ht="15.5">
      <c r="M475"/>
      <c r="O475"/>
      <c r="P475"/>
      <c r="Q475"/>
      <c r="R475"/>
      <c r="S475"/>
      <c r="T475"/>
      <c r="U475"/>
      <c r="V475"/>
      <c r="W475"/>
      <c r="X475"/>
    </row>
    <row r="476" spans="13:24" ht="15.5">
      <c r="M476"/>
      <c r="O476"/>
      <c r="P476"/>
      <c r="Q476"/>
      <c r="R476"/>
      <c r="S476"/>
      <c r="T476"/>
      <c r="U476"/>
      <c r="V476"/>
      <c r="W476"/>
      <c r="X476"/>
    </row>
    <row r="477" spans="13:24" ht="15.5">
      <c r="M477"/>
      <c r="O477"/>
      <c r="P477"/>
      <c r="Q477"/>
      <c r="R477"/>
      <c r="S477"/>
      <c r="T477"/>
      <c r="U477"/>
      <c r="V477"/>
      <c r="W477"/>
      <c r="X477"/>
    </row>
    <row r="478" spans="13:24" ht="15.5">
      <c r="M478"/>
      <c r="O478"/>
      <c r="P478"/>
      <c r="Q478"/>
      <c r="R478"/>
      <c r="S478"/>
      <c r="T478"/>
      <c r="U478"/>
      <c r="V478"/>
      <c r="W478"/>
      <c r="X478"/>
    </row>
    <row r="479" spans="13:24" ht="15.5">
      <c r="M479"/>
      <c r="O479"/>
      <c r="P479"/>
      <c r="Q479"/>
      <c r="R479"/>
      <c r="S479"/>
      <c r="T479"/>
      <c r="U479"/>
      <c r="V479"/>
      <c r="W479"/>
      <c r="X479"/>
    </row>
    <row r="480" spans="13:24" ht="15.5">
      <c r="M480"/>
      <c r="O480"/>
      <c r="P480"/>
      <c r="Q480"/>
      <c r="R480"/>
      <c r="S480"/>
      <c r="T480"/>
      <c r="U480"/>
      <c r="V480"/>
      <c r="W480"/>
      <c r="X480"/>
    </row>
    <row r="481" spans="13:24" ht="15.5">
      <c r="M481"/>
      <c r="O481"/>
      <c r="P481"/>
      <c r="Q481"/>
      <c r="R481"/>
      <c r="S481"/>
      <c r="T481"/>
      <c r="U481"/>
      <c r="V481"/>
      <c r="W481"/>
      <c r="X481"/>
    </row>
    <row r="482" spans="13:24" ht="15.5">
      <c r="M482"/>
      <c r="O482"/>
      <c r="P482"/>
      <c r="Q482"/>
      <c r="R482"/>
      <c r="S482"/>
      <c r="T482"/>
      <c r="U482"/>
      <c r="V482"/>
      <c r="W482"/>
      <c r="X482"/>
    </row>
    <row r="483" spans="13:24" ht="15.5">
      <c r="M483"/>
      <c r="O483"/>
      <c r="P483"/>
      <c r="Q483"/>
      <c r="R483"/>
      <c r="S483"/>
      <c r="T483"/>
      <c r="U483"/>
      <c r="V483"/>
      <c r="W483"/>
      <c r="X483"/>
    </row>
    <row r="484" spans="13:24" ht="15.5">
      <c r="M484"/>
      <c r="O484"/>
      <c r="P484"/>
      <c r="Q484"/>
      <c r="R484"/>
      <c r="S484"/>
      <c r="T484"/>
      <c r="U484"/>
      <c r="V484"/>
      <c r="W484"/>
      <c r="X484"/>
    </row>
    <row r="485" spans="13:24" ht="15.5">
      <c r="M485"/>
      <c r="O485"/>
      <c r="P485"/>
      <c r="Q485"/>
      <c r="R485"/>
      <c r="S485"/>
      <c r="T485"/>
      <c r="U485"/>
      <c r="V485"/>
      <c r="W485"/>
      <c r="X485"/>
    </row>
    <row r="486" spans="13:24" ht="15.5">
      <c r="M486"/>
      <c r="O486"/>
      <c r="P486"/>
      <c r="Q486"/>
      <c r="R486"/>
      <c r="S486"/>
      <c r="T486"/>
      <c r="U486"/>
      <c r="V486"/>
      <c r="W486"/>
      <c r="X486"/>
    </row>
    <row r="487" spans="13:24" ht="15.5">
      <c r="M487"/>
      <c r="O487"/>
      <c r="P487"/>
      <c r="Q487"/>
      <c r="R487"/>
      <c r="S487"/>
      <c r="T487"/>
      <c r="U487"/>
      <c r="V487"/>
      <c r="W487"/>
      <c r="X487"/>
    </row>
    <row r="488" spans="13:24" ht="15.5">
      <c r="M488"/>
      <c r="O488"/>
      <c r="P488"/>
      <c r="Q488"/>
      <c r="R488"/>
      <c r="S488"/>
      <c r="T488"/>
      <c r="U488"/>
      <c r="V488"/>
      <c r="W488"/>
      <c r="X488"/>
    </row>
    <row r="489" spans="13:24" ht="15.5">
      <c r="M489"/>
      <c r="O489"/>
      <c r="P489"/>
      <c r="Q489"/>
      <c r="R489"/>
      <c r="S489"/>
      <c r="T489"/>
      <c r="U489"/>
      <c r="V489"/>
      <c r="W489"/>
      <c r="X489"/>
    </row>
    <row r="490" spans="13:24" ht="15.5">
      <c r="M490"/>
      <c r="O490"/>
      <c r="P490"/>
      <c r="Q490"/>
      <c r="R490"/>
      <c r="S490"/>
      <c r="T490"/>
      <c r="U490"/>
      <c r="V490"/>
      <c r="W490"/>
      <c r="X490"/>
    </row>
    <row r="491" spans="13:24" ht="15.5">
      <c r="M491"/>
      <c r="O491"/>
      <c r="P491"/>
      <c r="Q491"/>
      <c r="R491"/>
      <c r="S491"/>
      <c r="T491"/>
      <c r="U491"/>
      <c r="V491"/>
      <c r="W491"/>
      <c r="X491"/>
    </row>
    <row r="492" spans="13:24" ht="15.5">
      <c r="M492"/>
      <c r="O492"/>
      <c r="P492"/>
      <c r="Q492"/>
      <c r="R492"/>
      <c r="S492"/>
      <c r="T492"/>
      <c r="U492"/>
      <c r="V492"/>
      <c r="W492"/>
      <c r="X492"/>
    </row>
    <row r="493" spans="13:24" ht="15.5">
      <c r="M493"/>
      <c r="O493"/>
      <c r="P493"/>
      <c r="Q493"/>
      <c r="R493"/>
      <c r="S493"/>
      <c r="T493"/>
      <c r="U493"/>
      <c r="V493"/>
      <c r="W493"/>
      <c r="X493"/>
    </row>
    <row r="494" spans="13:24" ht="15.5">
      <c r="M494"/>
      <c r="O494"/>
      <c r="P494"/>
      <c r="Q494"/>
      <c r="R494"/>
      <c r="S494"/>
      <c r="T494"/>
      <c r="U494"/>
      <c r="V494"/>
      <c r="W494"/>
      <c r="X494"/>
    </row>
    <row r="495" spans="13:24" ht="15.5">
      <c r="M495"/>
      <c r="O495"/>
      <c r="P495"/>
      <c r="Q495"/>
      <c r="R495"/>
      <c r="S495"/>
      <c r="T495"/>
      <c r="U495"/>
      <c r="V495"/>
      <c r="W495"/>
      <c r="X495"/>
    </row>
    <row r="496" spans="13:24" ht="15.5">
      <c r="M496"/>
      <c r="O496"/>
      <c r="P496"/>
      <c r="Q496"/>
      <c r="R496"/>
      <c r="S496"/>
      <c r="T496"/>
      <c r="U496"/>
      <c r="V496"/>
      <c r="W496"/>
      <c r="X496"/>
    </row>
    <row r="497" spans="13:24" ht="15.5">
      <c r="M497"/>
      <c r="O497"/>
      <c r="P497"/>
      <c r="Q497"/>
      <c r="R497"/>
      <c r="S497"/>
      <c r="T497"/>
      <c r="U497"/>
      <c r="V497"/>
      <c r="W497"/>
      <c r="X497"/>
    </row>
    <row r="498" spans="13:24" ht="15.5">
      <c r="M498"/>
      <c r="O498"/>
      <c r="P498"/>
      <c r="Q498"/>
      <c r="R498"/>
      <c r="S498"/>
      <c r="T498"/>
      <c r="U498"/>
      <c r="V498"/>
      <c r="W498"/>
      <c r="X498"/>
    </row>
    <row r="499" spans="13:24" ht="15.5">
      <c r="M499"/>
      <c r="O499"/>
      <c r="P499"/>
      <c r="Q499"/>
      <c r="R499"/>
      <c r="S499"/>
      <c r="T499"/>
      <c r="U499"/>
      <c r="V499"/>
      <c r="W499"/>
      <c r="X499"/>
    </row>
    <row r="500" spans="13:24" ht="15.5">
      <c r="M500"/>
      <c r="O500"/>
      <c r="P500"/>
      <c r="Q500"/>
      <c r="R500"/>
      <c r="S500"/>
      <c r="T500"/>
      <c r="U500"/>
      <c r="V500"/>
      <c r="W500"/>
      <c r="X500"/>
    </row>
    <row r="501" spans="13:24" ht="15.5">
      <c r="M501"/>
      <c r="O501"/>
      <c r="P501"/>
      <c r="Q501"/>
      <c r="R501"/>
      <c r="S501"/>
      <c r="T501"/>
      <c r="U501"/>
      <c r="V501"/>
      <c r="W501"/>
      <c r="X501"/>
    </row>
    <row r="502" spans="13:24" ht="15.5">
      <c r="M502"/>
      <c r="O502"/>
      <c r="P502"/>
      <c r="Q502"/>
      <c r="R502"/>
      <c r="S502"/>
      <c r="T502"/>
      <c r="U502"/>
      <c r="V502"/>
      <c r="W502"/>
      <c r="X502"/>
    </row>
    <row r="503" spans="13:24" ht="15.5">
      <c r="M503"/>
      <c r="O503"/>
      <c r="P503"/>
      <c r="Q503"/>
      <c r="R503"/>
      <c r="S503"/>
      <c r="T503"/>
      <c r="U503"/>
      <c r="V503"/>
      <c r="W503"/>
      <c r="X503"/>
    </row>
    <row r="504" spans="13:24" ht="15.5">
      <c r="M504"/>
      <c r="O504"/>
      <c r="P504"/>
      <c r="Q504"/>
      <c r="R504"/>
      <c r="S504"/>
      <c r="T504"/>
      <c r="U504"/>
      <c r="V504"/>
      <c r="W504"/>
      <c r="X504"/>
    </row>
    <row r="505" spans="13:24" ht="15.5">
      <c r="M505"/>
      <c r="O505"/>
      <c r="P505"/>
      <c r="Q505"/>
      <c r="R505"/>
      <c r="S505"/>
      <c r="T505"/>
      <c r="U505"/>
      <c r="V505"/>
      <c r="W505"/>
      <c r="X505"/>
    </row>
    <row r="506" spans="13:24" ht="15.5">
      <c r="M506"/>
      <c r="O506"/>
      <c r="P506"/>
      <c r="Q506"/>
      <c r="R506"/>
      <c r="S506"/>
      <c r="T506"/>
      <c r="U506"/>
      <c r="V506"/>
      <c r="W506"/>
      <c r="X506"/>
    </row>
    <row r="507" spans="13:24" ht="15.5">
      <c r="M507"/>
      <c r="O507"/>
      <c r="P507"/>
      <c r="Q507"/>
      <c r="R507"/>
      <c r="S507"/>
      <c r="T507"/>
      <c r="U507"/>
      <c r="V507"/>
      <c r="W507"/>
      <c r="X507"/>
    </row>
    <row r="508" spans="13:24" ht="15.5">
      <c r="M508"/>
      <c r="O508"/>
      <c r="P508"/>
      <c r="Q508"/>
      <c r="R508"/>
      <c r="S508"/>
      <c r="T508"/>
      <c r="U508"/>
      <c r="V508"/>
      <c r="W508"/>
      <c r="X508"/>
    </row>
    <row r="509" spans="13:24" ht="15.5">
      <c r="M509"/>
      <c r="O509"/>
      <c r="P509"/>
      <c r="Q509"/>
      <c r="R509"/>
      <c r="S509"/>
      <c r="T509"/>
      <c r="U509"/>
      <c r="V509"/>
      <c r="W509"/>
      <c r="X509"/>
    </row>
    <row r="510" spans="13:24" ht="15.5">
      <c r="M510"/>
      <c r="O510"/>
      <c r="P510"/>
      <c r="Q510"/>
      <c r="R510"/>
      <c r="S510"/>
      <c r="T510"/>
      <c r="U510"/>
      <c r="V510"/>
      <c r="W510"/>
      <c r="X510"/>
    </row>
    <row r="511" spans="13:24" ht="15.5">
      <c r="M511"/>
      <c r="O511"/>
      <c r="P511"/>
      <c r="Q511"/>
      <c r="R511"/>
      <c r="S511"/>
      <c r="T511"/>
      <c r="U511"/>
      <c r="V511"/>
      <c r="W511"/>
      <c r="X511"/>
    </row>
    <row r="512" spans="13:24" ht="15.5">
      <c r="M512"/>
      <c r="O512"/>
      <c r="P512"/>
      <c r="Q512"/>
      <c r="R512"/>
      <c r="S512"/>
      <c r="T512"/>
      <c r="U512"/>
      <c r="V512"/>
      <c r="W512"/>
      <c r="X512"/>
    </row>
    <row r="513" spans="13:24" ht="15.5">
      <c r="M513"/>
      <c r="O513"/>
      <c r="P513"/>
      <c r="Q513"/>
      <c r="R513"/>
      <c r="S513"/>
      <c r="T513"/>
      <c r="U513"/>
      <c r="V513"/>
      <c r="W513"/>
      <c r="X513"/>
    </row>
    <row r="514" spans="13:24" ht="15.5">
      <c r="M514"/>
      <c r="O514"/>
      <c r="P514"/>
      <c r="Q514"/>
      <c r="R514"/>
      <c r="S514"/>
      <c r="T514"/>
      <c r="U514"/>
      <c r="V514"/>
      <c r="W514"/>
      <c r="X514"/>
    </row>
    <row r="515" spans="13:24" ht="15.5">
      <c r="M515"/>
      <c r="O515"/>
      <c r="P515"/>
      <c r="Q515"/>
      <c r="R515"/>
      <c r="S515"/>
      <c r="T515"/>
      <c r="U515"/>
      <c r="V515"/>
      <c r="W515"/>
      <c r="X515"/>
    </row>
    <row r="516" spans="13:24" ht="15.5">
      <c r="M516"/>
      <c r="O516"/>
      <c r="P516"/>
      <c r="Q516"/>
      <c r="R516"/>
      <c r="S516"/>
      <c r="T516"/>
      <c r="U516"/>
      <c r="V516"/>
      <c r="W516"/>
      <c r="X516"/>
    </row>
    <row r="517" spans="13:24" ht="15.5">
      <c r="M517"/>
      <c r="O517"/>
      <c r="P517"/>
      <c r="Q517"/>
      <c r="R517"/>
      <c r="S517"/>
      <c r="T517"/>
      <c r="U517"/>
      <c r="V517"/>
      <c r="W517"/>
      <c r="X517"/>
    </row>
    <row r="518" spans="13:24" ht="15.5">
      <c r="M518"/>
      <c r="O518"/>
      <c r="P518"/>
      <c r="Q518"/>
      <c r="R518"/>
      <c r="S518"/>
      <c r="T518"/>
      <c r="U518"/>
      <c r="V518"/>
      <c r="W518"/>
      <c r="X518"/>
    </row>
    <row r="519" spans="13:24" ht="15.5">
      <c r="M519"/>
      <c r="O519"/>
      <c r="P519"/>
      <c r="Q519"/>
      <c r="R519"/>
      <c r="S519"/>
      <c r="T519"/>
      <c r="U519"/>
      <c r="V519"/>
      <c r="W519"/>
      <c r="X519"/>
    </row>
    <row r="520" spans="13:24" ht="15.5">
      <c r="M520"/>
      <c r="O520"/>
      <c r="P520"/>
      <c r="Q520"/>
      <c r="R520"/>
      <c r="S520"/>
      <c r="T520"/>
      <c r="U520"/>
      <c r="V520"/>
      <c r="W520"/>
      <c r="X520"/>
    </row>
    <row r="521" spans="13:24" ht="15.5">
      <c r="M521"/>
      <c r="O521"/>
      <c r="P521"/>
      <c r="Q521"/>
      <c r="R521"/>
      <c r="S521"/>
      <c r="T521"/>
      <c r="U521"/>
      <c r="V521"/>
      <c r="W521"/>
      <c r="X521"/>
    </row>
    <row r="522" spans="13:24" ht="15.5">
      <c r="M522"/>
      <c r="O522"/>
      <c r="P522"/>
      <c r="Q522"/>
      <c r="R522"/>
      <c r="S522"/>
      <c r="T522"/>
      <c r="U522"/>
      <c r="V522"/>
      <c r="W522"/>
      <c r="X522"/>
    </row>
    <row r="523" spans="13:24" ht="15.5">
      <c r="M523"/>
      <c r="O523"/>
      <c r="P523"/>
      <c r="Q523"/>
      <c r="R523"/>
      <c r="S523"/>
      <c r="T523"/>
      <c r="U523"/>
      <c r="V523"/>
      <c r="W523"/>
      <c r="X523"/>
    </row>
    <row r="524" spans="13:24" ht="15.5">
      <c r="M524"/>
      <c r="O524"/>
      <c r="P524"/>
      <c r="Q524"/>
      <c r="R524"/>
      <c r="S524"/>
      <c r="T524"/>
      <c r="U524"/>
      <c r="V524"/>
      <c r="W524"/>
      <c r="X524"/>
    </row>
    <row r="525" spans="13:24" ht="15.5">
      <c r="M525"/>
      <c r="O525"/>
      <c r="P525"/>
      <c r="Q525"/>
      <c r="R525"/>
      <c r="S525"/>
      <c r="T525"/>
      <c r="U525"/>
      <c r="V525"/>
      <c r="W525"/>
      <c r="X525"/>
    </row>
    <row r="526" spans="13:24" ht="15.5">
      <c r="M526"/>
      <c r="O526"/>
      <c r="P526"/>
      <c r="Q526"/>
      <c r="R526"/>
      <c r="S526"/>
      <c r="T526"/>
      <c r="U526"/>
      <c r="V526"/>
      <c r="W526"/>
      <c r="X526"/>
    </row>
    <row r="527" spans="13:24" ht="15.5">
      <c r="M527"/>
    </row>
    <row r="528" spans="13:24" ht="15.5">
      <c r="M528"/>
    </row>
    <row r="529" spans="13:13" ht="15.5">
      <c r="M529"/>
    </row>
    <row r="530" spans="13:13" ht="15.5">
      <c r="M530"/>
    </row>
    <row r="531" spans="13:13" ht="15.5">
      <c r="M531"/>
    </row>
    <row r="532" spans="13:13" ht="15.5">
      <c r="M532"/>
    </row>
    <row r="533" spans="13:13" ht="15.5">
      <c r="M533"/>
    </row>
    <row r="534" spans="13:13" ht="15.5">
      <c r="M534"/>
    </row>
    <row r="535" spans="13:13" ht="15.5">
      <c r="M535"/>
    </row>
    <row r="536" spans="13:13" ht="15.5">
      <c r="M536"/>
    </row>
    <row r="537" spans="13:13" ht="15.5">
      <c r="M537"/>
    </row>
    <row r="538" spans="13:13" ht="15.5">
      <c r="M538"/>
    </row>
    <row r="539" spans="13:13" ht="15.5">
      <c r="M539"/>
    </row>
    <row r="540" spans="13:13" ht="15.5">
      <c r="M540"/>
    </row>
    <row r="541" spans="13:13" ht="15.5">
      <c r="M541"/>
    </row>
    <row r="542" spans="13:13" ht="15.5">
      <c r="M542"/>
    </row>
    <row r="543" spans="13:13" ht="15.5">
      <c r="M543"/>
    </row>
    <row r="544" spans="13:13" ht="15.5">
      <c r="M544"/>
    </row>
    <row r="545" spans="13:13" ht="15.5">
      <c r="M545"/>
    </row>
    <row r="546" spans="13:13" ht="15.5">
      <c r="M546"/>
    </row>
    <row r="547" spans="13:13" ht="15.5">
      <c r="M547"/>
    </row>
    <row r="548" spans="13:13" ht="15.5">
      <c r="M548"/>
    </row>
    <row r="549" spans="13:13" ht="15.5">
      <c r="M549"/>
    </row>
    <row r="550" spans="13:13" ht="15.5">
      <c r="M550"/>
    </row>
    <row r="551" spans="13:13" ht="15.5">
      <c r="M551"/>
    </row>
    <row r="552" spans="13:13" ht="15.5">
      <c r="M552"/>
    </row>
    <row r="553" spans="13:13" ht="15.5">
      <c r="M553"/>
    </row>
    <row r="554" spans="13:13" ht="15.5">
      <c r="M554"/>
    </row>
    <row r="555" spans="13:13" ht="15.5">
      <c r="M555"/>
    </row>
    <row r="556" spans="13:13" ht="15.5">
      <c r="M556"/>
    </row>
    <row r="557" spans="13:13" ht="15.5">
      <c r="M557"/>
    </row>
    <row r="558" spans="13:13" ht="15.5">
      <c r="M558"/>
    </row>
    <row r="559" spans="13:13" ht="15.5">
      <c r="M559"/>
    </row>
    <row r="560" spans="13:13" ht="15.5">
      <c r="M560"/>
    </row>
    <row r="561" spans="13:13" ht="15.5">
      <c r="M561"/>
    </row>
    <row r="562" spans="13:13" ht="15.5">
      <c r="M562"/>
    </row>
    <row r="563" spans="13:13" ht="15.5">
      <c r="M563"/>
    </row>
    <row r="564" spans="13:13" ht="15.5">
      <c r="M564"/>
    </row>
    <row r="565" spans="13:13" ht="15.5">
      <c r="M565"/>
    </row>
    <row r="566" spans="13:13" ht="15.5">
      <c r="M566"/>
    </row>
    <row r="567" spans="13:13" ht="15.5">
      <c r="M567"/>
    </row>
    <row r="568" spans="13:13" ht="15.5">
      <c r="M568"/>
    </row>
    <row r="569" spans="13:13" ht="15.5">
      <c r="M569"/>
    </row>
    <row r="570" spans="13:13" ht="15.5">
      <c r="M570"/>
    </row>
    <row r="571" spans="13:13" ht="15.5">
      <c r="M571"/>
    </row>
    <row r="572" spans="13:13" ht="15.5">
      <c r="M572"/>
    </row>
    <row r="573" spans="13:13" ht="15.5">
      <c r="M573"/>
    </row>
    <row r="574" spans="13:13" ht="15.5">
      <c r="M574"/>
    </row>
    <row r="575" spans="13:13" ht="15.5">
      <c r="M575"/>
    </row>
    <row r="576" spans="13:13" ht="15.5">
      <c r="M576"/>
    </row>
    <row r="577" spans="13:13" ht="15.5">
      <c r="M577"/>
    </row>
    <row r="578" spans="13:13" ht="15.5">
      <c r="M578"/>
    </row>
    <row r="579" spans="13:13" ht="15.5">
      <c r="M579"/>
    </row>
    <row r="580" spans="13:13" ht="15.5">
      <c r="M580"/>
    </row>
    <row r="581" spans="13:13" ht="15.5">
      <c r="M581"/>
    </row>
    <row r="582" spans="13:13" ht="15.5">
      <c r="M582"/>
    </row>
    <row r="583" spans="13:13" ht="15.5">
      <c r="M583"/>
    </row>
    <row r="584" spans="13:13" ht="15.5">
      <c r="M584"/>
    </row>
    <row r="585" spans="13:13" ht="15.5">
      <c r="M585"/>
    </row>
    <row r="586" spans="13:13" ht="15.5">
      <c r="M586"/>
    </row>
    <row r="587" spans="13:13" ht="15.5">
      <c r="M587"/>
    </row>
    <row r="588" spans="13:13" ht="15.5">
      <c r="M588"/>
    </row>
    <row r="589" spans="13:13" ht="15.5">
      <c r="M589"/>
    </row>
    <row r="590" spans="13:13" ht="15.5">
      <c r="M590"/>
    </row>
    <row r="591" spans="13:13" ht="15.5">
      <c r="M591"/>
    </row>
    <row r="592" spans="13:13" ht="15.5">
      <c r="M592"/>
    </row>
    <row r="593" spans="13:13" ht="15.5">
      <c r="M593"/>
    </row>
    <row r="594" spans="13:13" ht="15.5">
      <c r="M594"/>
    </row>
    <row r="595" spans="13:13" ht="15.5">
      <c r="M595"/>
    </row>
    <row r="596" spans="13:13" ht="15.5">
      <c r="M596"/>
    </row>
    <row r="597" spans="13:13" ht="15.5">
      <c r="M597"/>
    </row>
    <row r="598" spans="13:13" ht="15.5">
      <c r="M598"/>
    </row>
    <row r="599" spans="13:13" ht="15.5">
      <c r="M599"/>
    </row>
    <row r="600" spans="13:13" ht="15.5">
      <c r="M600"/>
    </row>
    <row r="601" spans="13:13" ht="15.5">
      <c r="M601"/>
    </row>
    <row r="602" spans="13:13" ht="15.5">
      <c r="M602"/>
    </row>
    <row r="603" spans="13:13" ht="15.5">
      <c r="M603"/>
    </row>
    <row r="604" spans="13:13" ht="15.5">
      <c r="M604"/>
    </row>
    <row r="605" spans="13:13" ht="15.5">
      <c r="M605"/>
    </row>
    <row r="606" spans="13:13" ht="15.5">
      <c r="M606"/>
    </row>
    <row r="607" spans="13:13" ht="15.5">
      <c r="M607"/>
    </row>
    <row r="608" spans="13:13" ht="15.5">
      <c r="M608"/>
    </row>
    <row r="609" spans="13:13" ht="15.5">
      <c r="M609"/>
    </row>
    <row r="610" spans="13:13" ht="15.5">
      <c r="M610"/>
    </row>
    <row r="611" spans="13:13" ht="15.5">
      <c r="M611"/>
    </row>
    <row r="612" spans="13:13" ht="15.5">
      <c r="M612"/>
    </row>
    <row r="613" spans="13:13" ht="15.5">
      <c r="M613"/>
    </row>
    <row r="614" spans="13:13" ht="15.5">
      <c r="M614"/>
    </row>
    <row r="615" spans="13:13" ht="15.5">
      <c r="M615"/>
    </row>
    <row r="616" spans="13:13" ht="15.5">
      <c r="M616"/>
    </row>
    <row r="617" spans="13:13" ht="15.5">
      <c r="M617"/>
    </row>
    <row r="618" spans="13:13" ht="15.5">
      <c r="M618"/>
    </row>
    <row r="619" spans="13:13" ht="15.5">
      <c r="M619"/>
    </row>
    <row r="620" spans="13:13" ht="15.5">
      <c r="M620"/>
    </row>
    <row r="621" spans="13:13" ht="15.5">
      <c r="M621"/>
    </row>
    <row r="622" spans="13:13" ht="15.5">
      <c r="M622"/>
    </row>
    <row r="623" spans="13:13" ht="15.5">
      <c r="M623"/>
    </row>
    <row r="624" spans="13:13" ht="15.5">
      <c r="M624"/>
    </row>
    <row r="625" spans="13:13" ht="15.5">
      <c r="M625"/>
    </row>
    <row r="626" spans="13:13" ht="15.5">
      <c r="M626"/>
    </row>
    <row r="627" spans="13:13" ht="15.5">
      <c r="M627"/>
    </row>
    <row r="628" spans="13:13" ht="15.5">
      <c r="M628"/>
    </row>
    <row r="629" spans="13:13" ht="15.5">
      <c r="M629"/>
    </row>
    <row r="630" spans="13:13" ht="15.5">
      <c r="M630"/>
    </row>
    <row r="631" spans="13:13" ht="15.5">
      <c r="M631"/>
    </row>
    <row r="632" spans="13:13" ht="15.5">
      <c r="M632"/>
    </row>
    <row r="633" spans="13:13" ht="15.5">
      <c r="M633"/>
    </row>
    <row r="634" spans="13:13" ht="15.5">
      <c r="M634"/>
    </row>
    <row r="635" spans="13:13" ht="15.5">
      <c r="M635"/>
    </row>
    <row r="636" spans="13:13" ht="15.5">
      <c r="M636"/>
    </row>
    <row r="637" spans="13:13" ht="15.5">
      <c r="M637"/>
    </row>
    <row r="638" spans="13:13" ht="15.5">
      <c r="M638"/>
    </row>
    <row r="639" spans="13:13" ht="15.5">
      <c r="M639"/>
    </row>
    <row r="640" spans="13:13" ht="15.5">
      <c r="M640"/>
    </row>
    <row r="641" spans="13:13" ht="15.5">
      <c r="M641"/>
    </row>
    <row r="642" spans="13:13" ht="15.5">
      <c r="M642"/>
    </row>
    <row r="643" spans="13:13" ht="15.5">
      <c r="M643"/>
    </row>
    <row r="644" spans="13:13" ht="15.5">
      <c r="M644"/>
    </row>
    <row r="645" spans="13:13" ht="15.5">
      <c r="M645"/>
    </row>
    <row r="646" spans="13:13" ht="15.5">
      <c r="M646"/>
    </row>
    <row r="647" spans="13:13" ht="15.5">
      <c r="M647"/>
    </row>
    <row r="648" spans="13:13" ht="15.5">
      <c r="M648"/>
    </row>
    <row r="649" spans="13:13" ht="15.5">
      <c r="M649"/>
    </row>
    <row r="650" spans="13:13" ht="15.5">
      <c r="M650"/>
    </row>
    <row r="651" spans="13:13" ht="15.5">
      <c r="M651"/>
    </row>
    <row r="652" spans="13:13" ht="15.5">
      <c r="M652"/>
    </row>
    <row r="653" spans="13:13" ht="15.5">
      <c r="M653"/>
    </row>
    <row r="654" spans="13:13" ht="15.5">
      <c r="M654"/>
    </row>
    <row r="655" spans="13:13" ht="15.5">
      <c r="M655"/>
    </row>
    <row r="656" spans="13:13" ht="15.5">
      <c r="M656"/>
    </row>
    <row r="657" spans="13:13" ht="15.5">
      <c r="M657"/>
    </row>
    <row r="658" spans="13:13" ht="15.5">
      <c r="M658"/>
    </row>
    <row r="659" spans="13:13" ht="15.5">
      <c r="M659"/>
    </row>
    <row r="660" spans="13:13" ht="15.5">
      <c r="M660"/>
    </row>
    <row r="661" spans="13:13" ht="15.5">
      <c r="M661"/>
    </row>
    <row r="662" spans="13:13" ht="15.5">
      <c r="M662"/>
    </row>
    <row r="663" spans="13:13" ht="15.5">
      <c r="M663"/>
    </row>
    <row r="664" spans="13:13" ht="15.5">
      <c r="M664"/>
    </row>
    <row r="665" spans="13:13" ht="15.5">
      <c r="M665"/>
    </row>
    <row r="666" spans="13:13" ht="15.5">
      <c r="M666"/>
    </row>
    <row r="667" spans="13:13" ht="15.5">
      <c r="M667"/>
    </row>
    <row r="668" spans="13:13" ht="15.5">
      <c r="M668"/>
    </row>
    <row r="669" spans="13:13" ht="15.5">
      <c r="M669"/>
    </row>
    <row r="670" spans="13:13" ht="15.5">
      <c r="M670"/>
    </row>
    <row r="671" spans="13:13" ht="15.5">
      <c r="M671"/>
    </row>
    <row r="672" spans="13:13" ht="15.5">
      <c r="M672"/>
    </row>
    <row r="673" spans="13:13" ht="15.5">
      <c r="M673"/>
    </row>
    <row r="674" spans="13:13" ht="15.5">
      <c r="M674"/>
    </row>
    <row r="675" spans="13:13" ht="15.5">
      <c r="M675"/>
    </row>
    <row r="676" spans="13:13" ht="15.5">
      <c r="M676"/>
    </row>
    <row r="677" spans="13:13" ht="15.5">
      <c r="M677"/>
    </row>
    <row r="678" spans="13:13" ht="15.5">
      <c r="M678"/>
    </row>
    <row r="679" spans="13:13" ht="15.5">
      <c r="M679"/>
    </row>
    <row r="680" spans="13:13" ht="15.5">
      <c r="M680"/>
    </row>
    <row r="681" spans="13:13" ht="15.5">
      <c r="M681"/>
    </row>
    <row r="682" spans="13:13" ht="15.5">
      <c r="M682"/>
    </row>
    <row r="683" spans="13:13" ht="15.5">
      <c r="M683"/>
    </row>
    <row r="684" spans="13:13" ht="15.5">
      <c r="M684"/>
    </row>
    <row r="685" spans="13:13" ht="15.5">
      <c r="M685"/>
    </row>
    <row r="686" spans="13:13" ht="15.5">
      <c r="M686"/>
    </row>
    <row r="687" spans="13:13" ht="15.5">
      <c r="M687"/>
    </row>
    <row r="688" spans="13:13" ht="15.5">
      <c r="M688"/>
    </row>
    <row r="689" spans="13:13" ht="15.5">
      <c r="M689"/>
    </row>
    <row r="690" spans="13:13" ht="15.5">
      <c r="M690"/>
    </row>
    <row r="691" spans="13:13" ht="15.5">
      <c r="M691"/>
    </row>
    <row r="692" spans="13:13" ht="15.5">
      <c r="M692"/>
    </row>
    <row r="693" spans="13:13" ht="15.5">
      <c r="M693"/>
    </row>
    <row r="694" spans="13:13" ht="15.5">
      <c r="M694"/>
    </row>
    <row r="695" spans="13:13" ht="15.5">
      <c r="M695"/>
    </row>
    <row r="696" spans="13:13" ht="15.5">
      <c r="M696"/>
    </row>
    <row r="697" spans="13:13" ht="15.5">
      <c r="M697"/>
    </row>
    <row r="698" spans="13:13" ht="15.5">
      <c r="M698"/>
    </row>
    <row r="699" spans="13:13" ht="15.5">
      <c r="M699"/>
    </row>
    <row r="700" spans="13:13" ht="15.5">
      <c r="M700"/>
    </row>
    <row r="701" spans="13:13" ht="15.5">
      <c r="M701"/>
    </row>
    <row r="702" spans="13:13" ht="15.5">
      <c r="M702"/>
    </row>
    <row r="703" spans="13:13" ht="15.5">
      <c r="M703"/>
    </row>
    <row r="704" spans="13:13" ht="15.5">
      <c r="M704"/>
    </row>
    <row r="705" spans="13:13" ht="15.5">
      <c r="M705"/>
    </row>
    <row r="706" spans="13:13" ht="15.5">
      <c r="M706"/>
    </row>
    <row r="707" spans="13:13" ht="15.5">
      <c r="M707"/>
    </row>
    <row r="708" spans="13:13" ht="15.5">
      <c r="M708"/>
    </row>
    <row r="709" spans="13:13" ht="15.5">
      <c r="M709"/>
    </row>
    <row r="710" spans="13:13" ht="15.5">
      <c r="M710"/>
    </row>
    <row r="711" spans="13:13" ht="15.5">
      <c r="M711"/>
    </row>
    <row r="712" spans="13:13" ht="15.5">
      <c r="M712"/>
    </row>
    <row r="713" spans="13:13" ht="15.5">
      <c r="M713"/>
    </row>
    <row r="714" spans="13:13" ht="15.5">
      <c r="M714"/>
    </row>
    <row r="715" spans="13:13" ht="15.5">
      <c r="M715"/>
    </row>
    <row r="716" spans="13:13" ht="15.5">
      <c r="M716"/>
    </row>
    <row r="717" spans="13:13" ht="15.5">
      <c r="M717"/>
    </row>
    <row r="718" spans="13:13" ht="15.5">
      <c r="M718"/>
    </row>
    <row r="719" spans="13:13" ht="15.5">
      <c r="M719"/>
    </row>
    <row r="720" spans="13:13" ht="15.5">
      <c r="M720"/>
    </row>
    <row r="721" spans="13:13" ht="15.5">
      <c r="M721"/>
    </row>
    <row r="722" spans="13:13" ht="15.5">
      <c r="M722"/>
    </row>
    <row r="723" spans="13:13" ht="15.5">
      <c r="M723"/>
    </row>
    <row r="724" spans="13:13" ht="15.5">
      <c r="M724"/>
    </row>
    <row r="725" spans="13:13" ht="15.5">
      <c r="M725"/>
    </row>
    <row r="726" spans="13:13" ht="15.5">
      <c r="M726"/>
    </row>
    <row r="727" spans="13:13" ht="15.5">
      <c r="M727"/>
    </row>
    <row r="728" spans="13:13" ht="15.5">
      <c r="M728"/>
    </row>
    <row r="729" spans="13:13" ht="15.5">
      <c r="M729"/>
    </row>
    <row r="730" spans="13:13" ht="15.5">
      <c r="M730"/>
    </row>
    <row r="731" spans="13:13" ht="15.5">
      <c r="M731"/>
    </row>
    <row r="732" spans="13:13" ht="15.5">
      <c r="M732"/>
    </row>
    <row r="733" spans="13:13" ht="15.5">
      <c r="M733"/>
    </row>
    <row r="734" spans="13:13" ht="15.5">
      <c r="M734"/>
    </row>
    <row r="735" spans="13:13" ht="15.5">
      <c r="M735"/>
    </row>
    <row r="736" spans="13:13" ht="15.5">
      <c r="M736"/>
    </row>
    <row r="737" spans="13:13" ht="15.5">
      <c r="M737"/>
    </row>
    <row r="738" spans="13:13" ht="15.5">
      <c r="M738"/>
    </row>
    <row r="739" spans="13:13" ht="15.5">
      <c r="M739"/>
    </row>
    <row r="740" spans="13:13" ht="15.5">
      <c r="M740"/>
    </row>
    <row r="741" spans="13:13" ht="15.5">
      <c r="M741"/>
    </row>
    <row r="742" spans="13:13" ht="15.5">
      <c r="M742"/>
    </row>
    <row r="743" spans="13:13" ht="15.5">
      <c r="M743"/>
    </row>
    <row r="744" spans="13:13" ht="15.5">
      <c r="M744"/>
    </row>
    <row r="745" spans="13:13" ht="15.5">
      <c r="M745"/>
    </row>
    <row r="746" spans="13:13" ht="15.5">
      <c r="M746"/>
    </row>
    <row r="747" spans="13:13" ht="15.5">
      <c r="M747"/>
    </row>
    <row r="748" spans="13:13" ht="15.5">
      <c r="M748"/>
    </row>
    <row r="749" spans="13:13" ht="15.5">
      <c r="M749"/>
    </row>
    <row r="750" spans="13:13" ht="15.5">
      <c r="M750"/>
    </row>
    <row r="751" spans="13:13" ht="15.5">
      <c r="M751"/>
    </row>
    <row r="752" spans="13:13" ht="15.5">
      <c r="M752"/>
    </row>
    <row r="753" spans="13:13" ht="15.5">
      <c r="M753"/>
    </row>
    <row r="754" spans="13:13" ht="15.5">
      <c r="M754"/>
    </row>
    <row r="755" spans="13:13" ht="15.5">
      <c r="M755"/>
    </row>
    <row r="756" spans="13:13" ht="15.5">
      <c r="M756"/>
    </row>
    <row r="757" spans="13:13" ht="15.5">
      <c r="M757"/>
    </row>
    <row r="758" spans="13:13" ht="15.5">
      <c r="M758"/>
    </row>
    <row r="759" spans="13:13" ht="15.5">
      <c r="M759"/>
    </row>
    <row r="760" spans="13:13" ht="15.5">
      <c r="M760"/>
    </row>
    <row r="761" spans="13:13" ht="15.5">
      <c r="M761"/>
    </row>
    <row r="762" spans="13:13" ht="15.5">
      <c r="M762"/>
    </row>
    <row r="763" spans="13:13" ht="15.5">
      <c r="M763"/>
    </row>
    <row r="764" spans="13:13" ht="15.5">
      <c r="M764"/>
    </row>
    <row r="765" spans="13:13" ht="15.5">
      <c r="M765"/>
    </row>
    <row r="766" spans="13:13" ht="15.5">
      <c r="M766"/>
    </row>
    <row r="767" spans="13:13" ht="15.5">
      <c r="M767"/>
    </row>
    <row r="768" spans="13:13" ht="15.5">
      <c r="M768"/>
    </row>
    <row r="769" spans="13:13" ht="15.5">
      <c r="M769"/>
    </row>
    <row r="770" spans="13:13" ht="15.5">
      <c r="M770"/>
    </row>
    <row r="771" spans="13:13" ht="15.5">
      <c r="M771"/>
    </row>
    <row r="772" spans="13:13" ht="15.5">
      <c r="M772"/>
    </row>
    <row r="773" spans="13:13" ht="15.5">
      <c r="M773"/>
    </row>
    <row r="774" spans="13:13" ht="15.5">
      <c r="M774"/>
    </row>
    <row r="775" spans="13:13" ht="15.5">
      <c r="M775"/>
    </row>
    <row r="776" spans="13:13" ht="15.5">
      <c r="M776"/>
    </row>
    <row r="777" spans="13:13" ht="15.5">
      <c r="M777"/>
    </row>
    <row r="778" spans="13:13" ht="15.5">
      <c r="M778"/>
    </row>
    <row r="779" spans="13:13" ht="15.5">
      <c r="M779"/>
    </row>
    <row r="780" spans="13:13" ht="15.5">
      <c r="M780"/>
    </row>
    <row r="781" spans="13:13" ht="15.5">
      <c r="M781"/>
    </row>
    <row r="782" spans="13:13" ht="15.5">
      <c r="M782"/>
    </row>
    <row r="783" spans="13:13" ht="15.5">
      <c r="M783"/>
    </row>
    <row r="784" spans="13:13" ht="15.5">
      <c r="M784"/>
    </row>
    <row r="785" spans="13:13" ht="15.5">
      <c r="M785"/>
    </row>
    <row r="786" spans="13:13" ht="15.5">
      <c r="M786"/>
    </row>
    <row r="787" spans="13:13" ht="15.5">
      <c r="M787"/>
    </row>
    <row r="788" spans="13:13" ht="15.5">
      <c r="M788"/>
    </row>
    <row r="789" spans="13:13" ht="15.5">
      <c r="M789"/>
    </row>
    <row r="790" spans="13:13" ht="15.5">
      <c r="M790"/>
    </row>
    <row r="791" spans="13:13" ht="15.5">
      <c r="M791"/>
    </row>
    <row r="792" spans="13:13" ht="15.5">
      <c r="M792"/>
    </row>
    <row r="793" spans="13:13" ht="15.5">
      <c r="M793"/>
    </row>
    <row r="794" spans="13:13" ht="15.5">
      <c r="M794"/>
    </row>
    <row r="795" spans="13:13" ht="15.5">
      <c r="M795"/>
    </row>
    <row r="796" spans="13:13" ht="15.5">
      <c r="M796"/>
    </row>
    <row r="797" spans="13:13" ht="15.5">
      <c r="M797"/>
    </row>
    <row r="798" spans="13:13" ht="15.5">
      <c r="M798"/>
    </row>
    <row r="799" spans="13:13" ht="15.5">
      <c r="M799"/>
    </row>
    <row r="800" spans="13:13" ht="15.5">
      <c r="M800"/>
    </row>
    <row r="801" spans="13:13" ht="15.5">
      <c r="M801"/>
    </row>
    <row r="802" spans="13:13" ht="15.5">
      <c r="M802"/>
    </row>
    <row r="803" spans="13:13" ht="15.5">
      <c r="M803"/>
    </row>
    <row r="804" spans="13:13" ht="15.5">
      <c r="M804"/>
    </row>
    <row r="805" spans="13:13" ht="15.5">
      <c r="M805"/>
    </row>
    <row r="806" spans="13:13" ht="15.5">
      <c r="M806"/>
    </row>
    <row r="807" spans="13:13" ht="15.5">
      <c r="M807"/>
    </row>
    <row r="808" spans="13:13" ht="15.5">
      <c r="M808"/>
    </row>
    <row r="809" spans="13:13" ht="15.5">
      <c r="M809"/>
    </row>
    <row r="810" spans="13:13" ht="15.5">
      <c r="M810"/>
    </row>
    <row r="811" spans="13:13" ht="15.5">
      <c r="M811"/>
    </row>
    <row r="812" spans="13:13" ht="15.5">
      <c r="M812"/>
    </row>
    <row r="813" spans="13:13" ht="15.5">
      <c r="M813"/>
    </row>
    <row r="814" spans="13:13" ht="15.5">
      <c r="M814"/>
    </row>
    <row r="815" spans="13:13" ht="15.5">
      <c r="M815"/>
    </row>
    <row r="816" spans="13:13" ht="15.5">
      <c r="M816"/>
    </row>
    <row r="817" spans="13:13" ht="15.5">
      <c r="M817"/>
    </row>
    <row r="818" spans="13:13" ht="15.5">
      <c r="M818"/>
    </row>
    <row r="819" spans="13:13" ht="15.5">
      <c r="M819"/>
    </row>
    <row r="820" spans="13:13" ht="15.5">
      <c r="M820"/>
    </row>
    <row r="821" spans="13:13" ht="15.5">
      <c r="M821"/>
    </row>
    <row r="822" spans="13:13" ht="15.5">
      <c r="M822"/>
    </row>
    <row r="823" spans="13:13" ht="15.5">
      <c r="M823"/>
    </row>
    <row r="824" spans="13:13" ht="15.5">
      <c r="M824"/>
    </row>
    <row r="825" spans="13:13" ht="15.5">
      <c r="M825"/>
    </row>
    <row r="826" spans="13:13" ht="15.5">
      <c r="M826"/>
    </row>
    <row r="827" spans="13:13" ht="15.5">
      <c r="M827"/>
    </row>
    <row r="828" spans="13:13" ht="15.5">
      <c r="M828"/>
    </row>
    <row r="829" spans="13:13" ht="15.5">
      <c r="M829"/>
    </row>
    <row r="830" spans="13:13" ht="15.5">
      <c r="M830"/>
    </row>
    <row r="831" spans="13:13" ht="15.5">
      <c r="M831"/>
    </row>
    <row r="832" spans="13:13" ht="15.5">
      <c r="M832"/>
    </row>
    <row r="833" spans="13:13" ht="15.5">
      <c r="M833"/>
    </row>
    <row r="834" spans="13:13" ht="15.5">
      <c r="M834"/>
    </row>
    <row r="835" spans="13:13" ht="15.5">
      <c r="M835"/>
    </row>
    <row r="836" spans="13:13" ht="15.5">
      <c r="M836"/>
    </row>
    <row r="837" spans="13:13" ht="15.5">
      <c r="M837"/>
    </row>
    <row r="838" spans="13:13" ht="15.5">
      <c r="M838"/>
    </row>
    <row r="839" spans="13:13" ht="15.5">
      <c r="M839"/>
    </row>
    <row r="840" spans="13:13" ht="15.5">
      <c r="M840"/>
    </row>
    <row r="841" spans="13:13" ht="15.5">
      <c r="M841"/>
    </row>
    <row r="842" spans="13:13" ht="15.5">
      <c r="M842"/>
    </row>
    <row r="843" spans="13:13" ht="15.5">
      <c r="M843"/>
    </row>
    <row r="844" spans="13:13" ht="15.5">
      <c r="M844"/>
    </row>
    <row r="845" spans="13:13" ht="15.5">
      <c r="M845"/>
    </row>
    <row r="846" spans="13:13" ht="15.5">
      <c r="M846"/>
    </row>
    <row r="847" spans="13:13" ht="15.5">
      <c r="M847"/>
    </row>
    <row r="848" spans="13:13" ht="15.5">
      <c r="M848"/>
    </row>
    <row r="849" spans="13:13" ht="15.5">
      <c r="M849"/>
    </row>
    <row r="850" spans="13:13" ht="15.5">
      <c r="M850"/>
    </row>
    <row r="851" spans="13:13" ht="15.5">
      <c r="M851"/>
    </row>
    <row r="852" spans="13:13" ht="15.5">
      <c r="M852"/>
    </row>
    <row r="853" spans="13:13" ht="15.5">
      <c r="M853"/>
    </row>
    <row r="854" spans="13:13" ht="15.5">
      <c r="M854"/>
    </row>
    <row r="855" spans="13:13" ht="15.5">
      <c r="M855"/>
    </row>
    <row r="856" spans="13:13" ht="15.5">
      <c r="M856"/>
    </row>
    <row r="857" spans="13:13" ht="15.5">
      <c r="M857"/>
    </row>
    <row r="858" spans="13:13" ht="15.5">
      <c r="M858"/>
    </row>
    <row r="859" spans="13:13" ht="15.5">
      <c r="M859"/>
    </row>
    <row r="860" spans="13:13" ht="15.5">
      <c r="M860"/>
    </row>
    <row r="861" spans="13:13" ht="15.5">
      <c r="M861"/>
    </row>
    <row r="862" spans="13:13" ht="15.5">
      <c r="M862"/>
    </row>
    <row r="863" spans="13:13" ht="15.5">
      <c r="M863"/>
    </row>
    <row r="864" spans="13:13" ht="15.5">
      <c r="M864"/>
    </row>
    <row r="865" spans="13:13" ht="15.5">
      <c r="M865"/>
    </row>
    <row r="866" spans="13:13" ht="15.5">
      <c r="M866"/>
    </row>
    <row r="867" spans="13:13" ht="15.5">
      <c r="M867"/>
    </row>
    <row r="868" spans="13:13" ht="15.5">
      <c r="M868"/>
    </row>
    <row r="869" spans="13:13" ht="15.5">
      <c r="M869"/>
    </row>
    <row r="870" spans="13:13" ht="15.5">
      <c r="M870"/>
    </row>
    <row r="871" spans="13:13" ht="15.5">
      <c r="M871"/>
    </row>
    <row r="872" spans="13:13" ht="15.5">
      <c r="M872"/>
    </row>
    <row r="873" spans="13:13" ht="15.5">
      <c r="M873"/>
    </row>
    <row r="874" spans="13:13" ht="15.5">
      <c r="M874"/>
    </row>
    <row r="875" spans="13:13" ht="15.5">
      <c r="M875"/>
    </row>
    <row r="876" spans="13:13" ht="15.5">
      <c r="M876"/>
    </row>
    <row r="877" spans="13:13" ht="15.5">
      <c r="M877"/>
    </row>
    <row r="878" spans="13:13" ht="15.5">
      <c r="M878"/>
    </row>
    <row r="879" spans="13:13" ht="15.5">
      <c r="M879"/>
    </row>
    <row r="880" spans="13:13" ht="15.5">
      <c r="M880"/>
    </row>
    <row r="881" spans="13:13" ht="15.5">
      <c r="M881"/>
    </row>
    <row r="882" spans="13:13" ht="15.5">
      <c r="M882"/>
    </row>
    <row r="883" spans="13:13" ht="15.5">
      <c r="M883"/>
    </row>
    <row r="884" spans="13:13" ht="15.5">
      <c r="M884"/>
    </row>
    <row r="885" spans="13:13" ht="15.5">
      <c r="M885"/>
    </row>
    <row r="886" spans="13:13" ht="15.5">
      <c r="M886"/>
    </row>
    <row r="887" spans="13:13" ht="15.5">
      <c r="M887"/>
    </row>
    <row r="888" spans="13:13" ht="15.5">
      <c r="M888"/>
    </row>
    <row r="889" spans="13:13" ht="15.5">
      <c r="M889"/>
    </row>
    <row r="890" spans="13:13" ht="15.5">
      <c r="M890"/>
    </row>
    <row r="891" spans="13:13" ht="15.5">
      <c r="M891"/>
    </row>
    <row r="892" spans="13:13" ht="15.5">
      <c r="M892"/>
    </row>
    <row r="893" spans="13:13" ht="15.5">
      <c r="M893"/>
    </row>
    <row r="894" spans="13:13" ht="15.5">
      <c r="M894"/>
    </row>
    <row r="895" spans="13:13" ht="15.5">
      <c r="M895"/>
    </row>
    <row r="896" spans="13:13" ht="15.5">
      <c r="M896"/>
    </row>
    <row r="897" spans="13:13" ht="15.5">
      <c r="M897"/>
    </row>
    <row r="898" spans="13:13" ht="15.5">
      <c r="M898"/>
    </row>
    <row r="899" spans="13:13" ht="15.5">
      <c r="M899"/>
    </row>
    <row r="900" spans="13:13" ht="15.5">
      <c r="M900"/>
    </row>
    <row r="901" spans="13:13" ht="15.5">
      <c r="M901"/>
    </row>
    <row r="902" spans="13:13" ht="15.5">
      <c r="M902"/>
    </row>
    <row r="903" spans="13:13" ht="15.5">
      <c r="M903"/>
    </row>
    <row r="904" spans="13:13" ht="15.5">
      <c r="M904"/>
    </row>
    <row r="905" spans="13:13" ht="15.5">
      <c r="M905"/>
    </row>
    <row r="906" spans="13:13" ht="15.5">
      <c r="M906"/>
    </row>
    <row r="907" spans="13:13" ht="15.5">
      <c r="M907"/>
    </row>
    <row r="908" spans="13:13" ht="15.5">
      <c r="M908"/>
    </row>
    <row r="909" spans="13:13" ht="15.5">
      <c r="M909"/>
    </row>
    <row r="910" spans="13:13" ht="15.5">
      <c r="M910"/>
    </row>
    <row r="911" spans="13:13" ht="15.5">
      <c r="M911"/>
    </row>
    <row r="912" spans="13:13" ht="15.5">
      <c r="M912"/>
    </row>
    <row r="913" spans="13:13" ht="15.5">
      <c r="M913"/>
    </row>
    <row r="914" spans="13:13" ht="15.5">
      <c r="M914"/>
    </row>
    <row r="915" spans="13:13" ht="15.5">
      <c r="M915"/>
    </row>
    <row r="916" spans="13:13" ht="15.5">
      <c r="M916"/>
    </row>
    <row r="917" spans="13:13" ht="15.5">
      <c r="M917"/>
    </row>
    <row r="918" spans="13:13" ht="15.5">
      <c r="M918"/>
    </row>
    <row r="919" spans="13:13" ht="15.5">
      <c r="M919"/>
    </row>
    <row r="920" spans="13:13" ht="15.5">
      <c r="M920"/>
    </row>
    <row r="921" spans="13:13" ht="15.5">
      <c r="M921"/>
    </row>
    <row r="922" spans="13:13" ht="15.5">
      <c r="M922"/>
    </row>
    <row r="923" spans="13:13" ht="15.5">
      <c r="M923"/>
    </row>
    <row r="924" spans="13:13" ht="15.5">
      <c r="M924"/>
    </row>
    <row r="925" spans="13:13" ht="15.5">
      <c r="M925"/>
    </row>
    <row r="926" spans="13:13" ht="15.5">
      <c r="M926"/>
    </row>
    <row r="927" spans="13:13" ht="15.5">
      <c r="M927"/>
    </row>
    <row r="928" spans="13:13" ht="15.5">
      <c r="M928"/>
    </row>
    <row r="929" spans="13:13" ht="15.5">
      <c r="M929"/>
    </row>
    <row r="930" spans="13:13" ht="15.5">
      <c r="M930"/>
    </row>
    <row r="931" spans="13:13" ht="15.5">
      <c r="M931"/>
    </row>
    <row r="932" spans="13:13" ht="15.5">
      <c r="M932"/>
    </row>
    <row r="933" spans="13:13" ht="15.5">
      <c r="M933"/>
    </row>
    <row r="934" spans="13:13" ht="15.5">
      <c r="M934"/>
    </row>
    <row r="935" spans="13:13" ht="15.5">
      <c r="M935"/>
    </row>
    <row r="936" spans="13:13" ht="15.5">
      <c r="M936"/>
    </row>
    <row r="937" spans="13:13" ht="15.5">
      <c r="M937"/>
    </row>
    <row r="938" spans="13:13" ht="15.5">
      <c r="M938"/>
    </row>
    <row r="939" spans="13:13" ht="15.5">
      <c r="M939"/>
    </row>
    <row r="940" spans="13:13" ht="15.5">
      <c r="M940"/>
    </row>
    <row r="941" spans="13:13" ht="15.5">
      <c r="M941"/>
    </row>
    <row r="942" spans="13:13" ht="15.5">
      <c r="M942"/>
    </row>
    <row r="943" spans="13:13" ht="15.5">
      <c r="M943"/>
    </row>
    <row r="944" spans="13:13" ht="15.5">
      <c r="M944"/>
    </row>
    <row r="945" spans="13:13" ht="15.5">
      <c r="M945"/>
    </row>
    <row r="946" spans="13:13" ht="15.5">
      <c r="M946"/>
    </row>
    <row r="947" spans="13:13" ht="15.5">
      <c r="M947"/>
    </row>
    <row r="948" spans="13:13" ht="15.5">
      <c r="M948"/>
    </row>
    <row r="949" spans="13:13" ht="15.5">
      <c r="M949"/>
    </row>
    <row r="950" spans="13:13" ht="15.5">
      <c r="M950"/>
    </row>
    <row r="951" spans="13:13" ht="15.5">
      <c r="M951"/>
    </row>
    <row r="952" spans="13:13" ht="15.5">
      <c r="M952"/>
    </row>
    <row r="953" spans="13:13" ht="15.5">
      <c r="M953"/>
    </row>
    <row r="954" spans="13:13" ht="15.5">
      <c r="M954"/>
    </row>
    <row r="955" spans="13:13" ht="15.5">
      <c r="M955"/>
    </row>
    <row r="956" spans="13:13" ht="15.5">
      <c r="M956"/>
    </row>
    <row r="957" spans="13:13" ht="15.5">
      <c r="M957"/>
    </row>
    <row r="958" spans="13:13" ht="15.5">
      <c r="M958"/>
    </row>
    <row r="959" spans="13:13" ht="15.5">
      <c r="M959"/>
    </row>
    <row r="960" spans="13:13" ht="15.5">
      <c r="M960"/>
    </row>
    <row r="961" spans="13:13" ht="15.5">
      <c r="M961"/>
    </row>
    <row r="962" spans="13:13" ht="15.5">
      <c r="M962"/>
    </row>
    <row r="963" spans="13:13" ht="15.5">
      <c r="M963"/>
    </row>
    <row r="964" spans="13:13" ht="15.5">
      <c r="M964"/>
    </row>
    <row r="965" spans="13:13" ht="15.5">
      <c r="M965"/>
    </row>
    <row r="966" spans="13:13" ht="15.5">
      <c r="M966"/>
    </row>
    <row r="967" spans="13:13" ht="15.5">
      <c r="M967"/>
    </row>
    <row r="968" spans="13:13" ht="15.5">
      <c r="M968"/>
    </row>
    <row r="969" spans="13:13" ht="15.5">
      <c r="M969"/>
    </row>
    <row r="970" spans="13:13" ht="15.5">
      <c r="M970"/>
    </row>
    <row r="971" spans="13:13" ht="15.5">
      <c r="M971"/>
    </row>
    <row r="972" spans="13:13" ht="15.5">
      <c r="M972"/>
    </row>
    <row r="973" spans="13:13" ht="15.5">
      <c r="M973"/>
    </row>
    <row r="974" spans="13:13" ht="15.5">
      <c r="M974"/>
    </row>
    <row r="975" spans="13:13" ht="15.5">
      <c r="M975"/>
    </row>
    <row r="976" spans="13:13" ht="15.5">
      <c r="M976"/>
    </row>
    <row r="977" spans="13:13" ht="15.5">
      <c r="M977"/>
    </row>
    <row r="978" spans="13:13" ht="15.5">
      <c r="M978"/>
    </row>
    <row r="979" spans="13:13" ht="15.5">
      <c r="M979"/>
    </row>
    <row r="980" spans="13:13" ht="15.5">
      <c r="M980"/>
    </row>
    <row r="981" spans="13:13" ht="15.5">
      <c r="M981"/>
    </row>
    <row r="982" spans="13:13" ht="15.5">
      <c r="M982"/>
    </row>
    <row r="983" spans="13:13" ht="15.5">
      <c r="M983"/>
    </row>
    <row r="984" spans="13:13" ht="15.5">
      <c r="M984"/>
    </row>
    <row r="985" spans="13:13" ht="15.5">
      <c r="M985"/>
    </row>
    <row r="986" spans="13:13" ht="15.5">
      <c r="M986"/>
    </row>
    <row r="987" spans="13:13" ht="15.5">
      <c r="M987"/>
    </row>
    <row r="988" spans="13:13" ht="15.5">
      <c r="M988"/>
    </row>
    <row r="989" spans="13:13" ht="15.5">
      <c r="M989"/>
    </row>
    <row r="990" spans="13:13" ht="15.5">
      <c r="M990"/>
    </row>
    <row r="991" spans="13:13" ht="15.5">
      <c r="M991"/>
    </row>
    <row r="992" spans="13:13" ht="15.5">
      <c r="M992"/>
    </row>
    <row r="993" spans="13:13" ht="15.5">
      <c r="M993"/>
    </row>
    <row r="994" spans="13:13" ht="15.5">
      <c r="M994"/>
    </row>
    <row r="995" spans="13:13" ht="15.5">
      <c r="M995"/>
    </row>
    <row r="996" spans="13:13" ht="15.5">
      <c r="M996"/>
    </row>
    <row r="997" spans="13:13" ht="15.5">
      <c r="M997"/>
    </row>
    <row r="998" spans="13:13" ht="15.5">
      <c r="M998"/>
    </row>
    <row r="999" spans="13:13" ht="15.5">
      <c r="M999"/>
    </row>
    <row r="1000" spans="13:13" ht="15.5">
      <c r="M1000"/>
    </row>
    <row r="1001" spans="13:13" ht="15.5">
      <c r="M1001"/>
    </row>
    <row r="1002" spans="13:13" ht="15.5">
      <c r="M1002"/>
    </row>
    <row r="1003" spans="13:13" ht="15.5">
      <c r="M1003"/>
    </row>
    <row r="1004" spans="13:13" ht="15.5">
      <c r="M1004"/>
    </row>
    <row r="1005" spans="13:13" ht="15.5">
      <c r="M1005"/>
    </row>
    <row r="1006" spans="13:13" ht="15.5">
      <c r="M1006"/>
    </row>
    <row r="1007" spans="13:13" ht="15.5">
      <c r="M1007"/>
    </row>
    <row r="1008" spans="13:13" ht="15.5">
      <c r="M1008"/>
    </row>
    <row r="1009" spans="13:13" ht="15.5">
      <c r="M1009"/>
    </row>
    <row r="1010" spans="13:13" ht="15.5">
      <c r="M1010"/>
    </row>
    <row r="1011" spans="13:13" ht="15.5">
      <c r="M1011"/>
    </row>
    <row r="1012" spans="13:13" ht="15.5">
      <c r="M1012"/>
    </row>
    <row r="1013" spans="13:13" ht="15.5">
      <c r="M1013"/>
    </row>
    <row r="1014" spans="13:13" ht="15.5">
      <c r="M1014"/>
    </row>
    <row r="1015" spans="13:13" ht="15.5">
      <c r="M1015"/>
    </row>
    <row r="1016" spans="13:13" ht="15.5">
      <c r="M1016"/>
    </row>
    <row r="1017" spans="13:13" ht="15.5">
      <c r="M1017"/>
    </row>
    <row r="1018" spans="13:13" ht="15.5">
      <c r="M1018"/>
    </row>
    <row r="1019" spans="13:13" ht="15.5">
      <c r="M1019"/>
    </row>
    <row r="1020" spans="13:13" ht="15.5">
      <c r="M1020"/>
    </row>
    <row r="1021" spans="13:13" ht="15.5">
      <c r="M1021"/>
    </row>
    <row r="1022" spans="13:13" ht="15.5">
      <c r="M1022"/>
    </row>
    <row r="1023" spans="13:13" ht="15.5">
      <c r="M1023"/>
    </row>
    <row r="1024" spans="13:13" ht="15.5">
      <c r="M1024"/>
    </row>
    <row r="1025" spans="13:13" ht="15.5">
      <c r="M1025"/>
    </row>
    <row r="1026" spans="13:13" ht="15.5">
      <c r="M1026"/>
    </row>
    <row r="1027" spans="13:13" ht="15.5">
      <c r="M1027"/>
    </row>
    <row r="1028" spans="13:13" ht="15.5">
      <c r="M1028"/>
    </row>
    <row r="1029" spans="13:13" ht="15.5">
      <c r="M1029"/>
    </row>
    <row r="1030" spans="13:13" ht="15.5">
      <c r="M1030"/>
    </row>
    <row r="1031" spans="13:13" ht="15.5">
      <c r="M1031"/>
    </row>
    <row r="1032" spans="13:13" ht="15.5">
      <c r="M1032"/>
    </row>
    <row r="1033" spans="13:13" ht="15.5">
      <c r="M1033"/>
    </row>
    <row r="1034" spans="13:13" ht="15.5">
      <c r="M1034"/>
    </row>
    <row r="1035" spans="13:13" ht="15.5">
      <c r="M1035"/>
    </row>
    <row r="1036" spans="13:13" ht="15.5">
      <c r="M1036"/>
    </row>
    <row r="1037" spans="13:13" ht="15.5">
      <c r="M1037"/>
    </row>
    <row r="1038" spans="13:13" ht="15.5">
      <c r="M1038"/>
    </row>
    <row r="1039" spans="13:13" ht="15.5">
      <c r="M1039"/>
    </row>
    <row r="1040" spans="13:13" ht="15.5">
      <c r="M1040"/>
    </row>
    <row r="1041" spans="13:13" ht="15.5">
      <c r="M1041"/>
    </row>
    <row r="1042" spans="13:13" ht="15.5">
      <c r="M1042"/>
    </row>
    <row r="1043" spans="13:13" ht="15.5">
      <c r="M1043"/>
    </row>
    <row r="1044" spans="13:13" ht="15.5">
      <c r="M1044"/>
    </row>
    <row r="1045" spans="13:13" ht="15.5">
      <c r="M1045"/>
    </row>
    <row r="1046" spans="13:13" ht="15.5">
      <c r="M1046"/>
    </row>
    <row r="1047" spans="13:13" ht="15.5">
      <c r="M1047"/>
    </row>
    <row r="1048" spans="13:13" ht="15.5">
      <c r="M1048"/>
    </row>
    <row r="1049" spans="13:13" ht="15.5">
      <c r="M1049"/>
    </row>
    <row r="1050" spans="13:13" ht="15.5">
      <c r="M1050"/>
    </row>
    <row r="1051" spans="13:13" ht="15.5">
      <c r="M1051"/>
    </row>
    <row r="1052" spans="13:13" ht="15.5">
      <c r="M1052"/>
    </row>
    <row r="1053" spans="13:13" ht="15.5">
      <c r="M1053"/>
    </row>
    <row r="1054" spans="13:13" ht="15.5">
      <c r="M1054"/>
    </row>
    <row r="1055" spans="13:13" ht="15.5">
      <c r="M1055"/>
    </row>
    <row r="1056" spans="13:13" ht="15.5">
      <c r="M1056"/>
    </row>
    <row r="1057" spans="13:13" ht="15.5">
      <c r="M1057"/>
    </row>
    <row r="1058" spans="13:13" ht="15.5">
      <c r="M1058"/>
    </row>
    <row r="1059" spans="13:13" ht="15.5">
      <c r="M1059"/>
    </row>
    <row r="1060" spans="13:13" ht="15.5">
      <c r="M1060"/>
    </row>
    <row r="1061" spans="13:13" ht="15.5">
      <c r="M1061"/>
    </row>
    <row r="1062" spans="13:13" ht="15.5">
      <c r="M1062"/>
    </row>
    <row r="1063" spans="13:13" ht="15.5">
      <c r="M1063"/>
    </row>
    <row r="1064" spans="13:13" ht="15.5">
      <c r="M1064"/>
    </row>
    <row r="1065" spans="13:13" ht="15.5">
      <c r="M1065"/>
    </row>
    <row r="1066" spans="13:13" ht="15.5">
      <c r="M1066"/>
    </row>
    <row r="1067" spans="13:13" ht="15.5">
      <c r="M1067"/>
    </row>
    <row r="1068" spans="13:13" ht="15.5">
      <c r="M1068"/>
    </row>
    <row r="1069" spans="13:13" ht="15.5">
      <c r="M1069"/>
    </row>
    <row r="1070" spans="13:13" ht="15.5">
      <c r="M1070"/>
    </row>
    <row r="1071" spans="13:13" ht="15.5">
      <c r="M1071"/>
    </row>
    <row r="1072" spans="13:13" ht="15.5">
      <c r="M1072"/>
    </row>
    <row r="1073" spans="13:13" ht="15.5">
      <c r="M1073"/>
    </row>
    <row r="1074" spans="13:13" ht="15.5">
      <c r="M1074"/>
    </row>
    <row r="1075" spans="13:13" ht="15.5">
      <c r="M1075"/>
    </row>
    <row r="1076" spans="13:13" ht="15.5">
      <c r="M1076"/>
    </row>
    <row r="1077" spans="13:13" ht="15.5">
      <c r="M1077"/>
    </row>
    <row r="1078" spans="13:13" ht="15.5">
      <c r="M1078"/>
    </row>
    <row r="1079" spans="13:13" ht="15.5">
      <c r="M1079"/>
    </row>
    <row r="1080" spans="13:13" ht="15.5">
      <c r="M1080"/>
    </row>
    <row r="1081" spans="13:13" ht="15.5">
      <c r="M1081"/>
    </row>
    <row r="1082" spans="13:13" ht="15.5">
      <c r="M1082"/>
    </row>
    <row r="1083" spans="13:13" ht="15.5">
      <c r="M1083"/>
    </row>
    <row r="1084" spans="13:13" ht="15.5">
      <c r="M1084"/>
    </row>
    <row r="1085" spans="13:13" ht="15.5">
      <c r="M1085"/>
    </row>
    <row r="1086" spans="13:13" ht="15.5">
      <c r="M1086"/>
    </row>
    <row r="1087" spans="13:13" ht="15.5">
      <c r="M1087"/>
    </row>
    <row r="1088" spans="13:13" ht="15.5">
      <c r="M1088"/>
    </row>
    <row r="1089" spans="13:13" ht="15.5">
      <c r="M1089"/>
    </row>
    <row r="1090" spans="13:13" ht="15.5">
      <c r="M1090"/>
    </row>
    <row r="1091" spans="13:13" ht="15.5">
      <c r="M1091"/>
    </row>
    <row r="1092" spans="13:13" ht="15.5">
      <c r="M1092"/>
    </row>
    <row r="1093" spans="13:13" ht="15.5">
      <c r="M1093"/>
    </row>
    <row r="1094" spans="13:13" ht="15.5">
      <c r="M1094"/>
    </row>
    <row r="1095" spans="13:13" ht="15.5">
      <c r="M1095"/>
    </row>
    <row r="1096" spans="13:13" ht="15.5">
      <c r="M1096"/>
    </row>
    <row r="1097" spans="13:13" ht="15.5">
      <c r="M1097"/>
    </row>
    <row r="1098" spans="13:13" ht="15.5">
      <c r="M1098"/>
    </row>
    <row r="1099" spans="13:13" ht="15.5">
      <c r="M1099"/>
    </row>
    <row r="1100" spans="13:13" ht="15.5">
      <c r="M1100"/>
    </row>
    <row r="1101" spans="13:13" ht="15.5">
      <c r="M1101"/>
    </row>
    <row r="1102" spans="13:13" ht="15.5">
      <c r="M1102"/>
    </row>
    <row r="1103" spans="13:13" ht="15.5">
      <c r="M1103"/>
    </row>
    <row r="1104" spans="13:13" ht="15.5">
      <c r="M1104"/>
    </row>
    <row r="1105" spans="13:13" ht="15.5">
      <c r="M1105"/>
    </row>
    <row r="1106" spans="13:13" ht="15.5">
      <c r="M1106"/>
    </row>
    <row r="1107" spans="13:13" ht="15.5">
      <c r="M1107"/>
    </row>
    <row r="1108" spans="13:13" ht="15.5">
      <c r="M1108"/>
    </row>
    <row r="1109" spans="13:13" ht="15.5">
      <c r="M1109"/>
    </row>
    <row r="1110" spans="13:13" ht="15.5">
      <c r="M1110"/>
    </row>
    <row r="1111" spans="13:13" ht="15.5">
      <c r="M1111"/>
    </row>
    <row r="1112" spans="13:13" ht="15.5">
      <c r="M1112"/>
    </row>
    <row r="1113" spans="13:13" ht="15.5">
      <c r="M1113"/>
    </row>
    <row r="1114" spans="13:13" ht="15.5">
      <c r="M1114"/>
    </row>
    <row r="1115" spans="13:13" ht="15.5">
      <c r="M1115"/>
    </row>
    <row r="1116" spans="13:13" ht="15.5">
      <c r="M1116"/>
    </row>
    <row r="1117" spans="13:13" ht="15.5">
      <c r="M1117"/>
    </row>
    <row r="1118" spans="13:13" ht="15.5">
      <c r="M1118"/>
    </row>
    <row r="1119" spans="13:13" ht="15.5">
      <c r="M1119"/>
    </row>
    <row r="1120" spans="13:13" ht="15.5">
      <c r="M1120"/>
    </row>
    <row r="1121" spans="13:13" ht="15.5">
      <c r="M1121"/>
    </row>
    <row r="1122" spans="13:13" ht="15.5">
      <c r="M1122"/>
    </row>
    <row r="1123" spans="13:13" ht="15.5">
      <c r="M1123"/>
    </row>
    <row r="1124" spans="13:13" ht="15.5">
      <c r="M1124"/>
    </row>
    <row r="1125" spans="13:13" ht="15.5">
      <c r="M1125"/>
    </row>
    <row r="1126" spans="13:13" ht="15.5">
      <c r="M1126"/>
    </row>
    <row r="1127" spans="13:13" ht="15.5">
      <c r="M1127"/>
    </row>
    <row r="1128" spans="13:13" ht="15.5">
      <c r="M1128"/>
    </row>
    <row r="1129" spans="13:13" ht="15.5">
      <c r="M1129"/>
    </row>
    <row r="1130" spans="13:13" ht="15.5">
      <c r="M1130"/>
    </row>
    <row r="1131" spans="13:13" ht="15.5">
      <c r="M1131"/>
    </row>
    <row r="1132" spans="13:13" ht="15.5">
      <c r="M1132"/>
    </row>
    <row r="1133" spans="13:13" ht="15.5">
      <c r="M1133"/>
    </row>
    <row r="1134" spans="13:13" ht="15.5">
      <c r="M1134"/>
    </row>
    <row r="1135" spans="13:13" ht="15.5">
      <c r="M1135"/>
    </row>
    <row r="1136" spans="13:13" ht="15.5">
      <c r="M1136"/>
    </row>
    <row r="1137" spans="13:13" ht="15.5">
      <c r="M1137"/>
    </row>
    <row r="1138" spans="13:13" ht="15.5">
      <c r="M1138"/>
    </row>
    <row r="1139" spans="13:13" ht="15.5">
      <c r="M1139"/>
    </row>
    <row r="1140" spans="13:13" ht="15.5">
      <c r="M1140"/>
    </row>
    <row r="1141" spans="13:13" ht="15.5">
      <c r="M1141"/>
    </row>
    <row r="1142" spans="13:13" ht="15.5">
      <c r="M1142"/>
    </row>
    <row r="1143" spans="13:13" ht="15.5">
      <c r="M1143"/>
    </row>
    <row r="1144" spans="13:13" ht="15.5">
      <c r="M1144"/>
    </row>
    <row r="1145" spans="13:13" ht="15.5">
      <c r="M1145"/>
    </row>
    <row r="1146" spans="13:13" ht="15.5">
      <c r="M1146"/>
    </row>
    <row r="1147" spans="13:13" ht="15.5">
      <c r="M1147"/>
    </row>
    <row r="1148" spans="13:13" ht="15.5">
      <c r="M1148"/>
    </row>
    <row r="1149" spans="13:13" ht="15.5">
      <c r="M1149"/>
    </row>
    <row r="1150" spans="13:13" ht="15.5">
      <c r="M1150"/>
    </row>
    <row r="1151" spans="13:13" ht="15.5">
      <c r="M1151"/>
    </row>
    <row r="1152" spans="13:13" ht="15.5">
      <c r="M1152"/>
    </row>
    <row r="1153" spans="13:13" ht="15.5">
      <c r="M1153"/>
    </row>
    <row r="1154" spans="13:13" ht="15.5">
      <c r="M1154"/>
    </row>
    <row r="1155" spans="13:13" ht="15.5">
      <c r="M1155"/>
    </row>
    <row r="1156" spans="13:13" ht="15.5">
      <c r="M1156"/>
    </row>
    <row r="1157" spans="13:13" ht="15.5">
      <c r="M1157"/>
    </row>
    <row r="1158" spans="13:13" ht="15.5">
      <c r="M1158"/>
    </row>
    <row r="1159" spans="13:13" ht="15.5">
      <c r="M1159"/>
    </row>
    <row r="1160" spans="13:13" ht="15.5">
      <c r="M1160"/>
    </row>
    <row r="1161" spans="13:13" ht="15.5">
      <c r="M1161"/>
    </row>
    <row r="1162" spans="13:13" ht="15.5">
      <c r="M1162"/>
    </row>
    <row r="1163" spans="13:13" ht="15.5">
      <c r="M1163"/>
    </row>
    <row r="1164" spans="13:13" ht="15.5">
      <c r="M1164"/>
    </row>
    <row r="1165" spans="13:13" ht="15.5">
      <c r="M1165"/>
    </row>
    <row r="1166" spans="13:13" ht="15.5">
      <c r="M1166"/>
    </row>
    <row r="1167" spans="13:13" ht="15.5">
      <c r="M1167"/>
    </row>
    <row r="1168" spans="13:13" ht="15.5">
      <c r="M1168"/>
    </row>
    <row r="1169" spans="13:13" ht="15.5">
      <c r="M1169"/>
    </row>
    <row r="1170" spans="13:13" ht="15.5">
      <c r="M1170"/>
    </row>
    <row r="1171" spans="13:13" ht="15.5">
      <c r="M1171"/>
    </row>
    <row r="1172" spans="13:13" ht="15.5">
      <c r="M1172"/>
    </row>
    <row r="1173" spans="13:13" ht="15.5">
      <c r="M1173"/>
    </row>
    <row r="1174" spans="13:13" ht="15.5">
      <c r="M1174"/>
    </row>
    <row r="1175" spans="13:13" ht="15.5">
      <c r="M1175"/>
    </row>
    <row r="1176" spans="13:13" ht="15.5">
      <c r="M1176"/>
    </row>
    <row r="1177" spans="13:13" ht="15.5">
      <c r="M1177"/>
    </row>
    <row r="1178" spans="13:13" ht="15.5">
      <c r="M1178"/>
    </row>
    <row r="1179" spans="13:13" ht="15.5">
      <c r="M1179"/>
    </row>
    <row r="1180" spans="13:13" ht="15.5">
      <c r="M1180"/>
    </row>
    <row r="1181" spans="13:13" ht="15.5">
      <c r="M1181"/>
    </row>
    <row r="1182" spans="13:13" ht="15.5">
      <c r="M1182"/>
    </row>
    <row r="1183" spans="13:13" ht="15.5">
      <c r="M1183"/>
    </row>
    <row r="1184" spans="13:13" ht="15.5">
      <c r="M1184"/>
    </row>
    <row r="1185" spans="13:13" ht="15.5">
      <c r="M1185"/>
    </row>
    <row r="1186" spans="13:13" ht="15.5">
      <c r="M1186"/>
    </row>
    <row r="1187" spans="13:13" ht="15.5">
      <c r="M1187"/>
    </row>
    <row r="1188" spans="13:13" ht="15.5">
      <c r="M1188"/>
    </row>
    <row r="1189" spans="13:13" ht="15.5">
      <c r="M1189"/>
    </row>
    <row r="1190" spans="13:13" ht="15.5">
      <c r="M1190"/>
    </row>
    <row r="1191" spans="13:13" ht="15.5">
      <c r="M1191"/>
    </row>
    <row r="1192" spans="13:13" ht="15.5">
      <c r="M1192"/>
    </row>
    <row r="1193" spans="13:13" ht="15.5">
      <c r="M1193"/>
    </row>
    <row r="1194" spans="13:13" ht="15.5">
      <c r="M1194"/>
    </row>
    <row r="1195" spans="13:13" ht="15.5">
      <c r="M1195"/>
    </row>
    <row r="1196" spans="13:13" ht="15.5">
      <c r="M1196"/>
    </row>
    <row r="1197" spans="13:13" ht="15.5">
      <c r="M1197"/>
    </row>
    <row r="1198" spans="13:13" ht="15.5">
      <c r="M1198"/>
    </row>
    <row r="1199" spans="13:13" ht="15.5">
      <c r="M1199"/>
    </row>
    <row r="1200" spans="13:13" ht="15.5">
      <c r="M1200"/>
    </row>
    <row r="1201" spans="13:13" ht="15.5">
      <c r="M1201"/>
    </row>
    <row r="1202" spans="13:13" ht="15.5">
      <c r="M1202"/>
    </row>
    <row r="1203" spans="13:13" ht="15.5">
      <c r="M1203"/>
    </row>
    <row r="1204" spans="13:13" ht="15.5">
      <c r="M1204"/>
    </row>
    <row r="1205" spans="13:13" ht="15.5">
      <c r="M1205"/>
    </row>
    <row r="1206" spans="13:13" ht="15.5">
      <c r="M1206"/>
    </row>
    <row r="1207" spans="13:13" ht="15.5">
      <c r="M1207"/>
    </row>
    <row r="1208" spans="13:13" ht="15.5">
      <c r="M1208"/>
    </row>
    <row r="1209" spans="13:13" ht="15.5">
      <c r="M1209"/>
    </row>
    <row r="1210" spans="13:13" ht="15.5">
      <c r="M1210"/>
    </row>
    <row r="1211" spans="13:13" ht="15.5">
      <c r="M1211"/>
    </row>
    <row r="1212" spans="13:13" ht="15.5">
      <c r="M1212"/>
    </row>
    <row r="1213" spans="13:13" ht="15.5">
      <c r="M1213"/>
    </row>
    <row r="1214" spans="13:13" ht="15.5">
      <c r="M1214"/>
    </row>
    <row r="1215" spans="13:13" ht="15.5">
      <c r="M1215"/>
    </row>
    <row r="1216" spans="13:13" ht="15.5">
      <c r="M1216"/>
    </row>
    <row r="1217" spans="13:13" ht="15.5">
      <c r="M1217"/>
    </row>
    <row r="1218" spans="13:13" ht="15.5">
      <c r="M1218"/>
    </row>
    <row r="1219" spans="13:13" ht="15.5">
      <c r="M1219"/>
    </row>
    <row r="1220" spans="13:13" ht="15.5">
      <c r="M1220"/>
    </row>
    <row r="1221" spans="13:13" ht="15.5">
      <c r="M1221"/>
    </row>
    <row r="1222" spans="13:13" ht="15.5">
      <c r="M1222"/>
    </row>
    <row r="1223" spans="13:13" ht="15.5">
      <c r="M1223"/>
    </row>
    <row r="1224" spans="13:13" ht="15.5">
      <c r="M1224"/>
    </row>
    <row r="1225" spans="13:13" ht="15.5">
      <c r="M1225"/>
    </row>
    <row r="1226" spans="13:13" ht="15.5">
      <c r="M1226"/>
    </row>
    <row r="1227" spans="13:13" ht="15.5">
      <c r="M1227"/>
    </row>
    <row r="1228" spans="13:13" ht="15.5">
      <c r="M1228"/>
    </row>
    <row r="1229" spans="13:13" ht="15.5">
      <c r="M1229"/>
    </row>
    <row r="1230" spans="13:13" ht="15.5">
      <c r="M1230"/>
    </row>
    <row r="1231" spans="13:13" ht="15.5">
      <c r="M1231"/>
    </row>
    <row r="1232" spans="13:13" ht="15.5">
      <c r="M1232"/>
    </row>
    <row r="1233" spans="13:13" ht="15.5">
      <c r="M1233"/>
    </row>
    <row r="1234" spans="13:13" ht="15.5">
      <c r="M1234"/>
    </row>
    <row r="1235" spans="13:13" ht="15.5">
      <c r="M1235"/>
    </row>
    <row r="1236" spans="13:13" ht="15.5">
      <c r="M1236"/>
    </row>
    <row r="1237" spans="13:13" ht="15.5">
      <c r="M1237"/>
    </row>
    <row r="1238" spans="13:13" ht="15.5">
      <c r="M1238"/>
    </row>
    <row r="1239" spans="13:13" ht="15.5">
      <c r="M1239"/>
    </row>
    <row r="1240" spans="13:13" ht="15.5">
      <c r="M1240"/>
    </row>
    <row r="1241" spans="13:13" ht="15.5">
      <c r="M1241"/>
    </row>
    <row r="1242" spans="13:13" ht="15.5">
      <c r="M1242"/>
    </row>
    <row r="1243" spans="13:13" ht="15.5">
      <c r="M1243"/>
    </row>
    <row r="1244" spans="13:13" ht="15.5">
      <c r="M1244"/>
    </row>
    <row r="1245" spans="13:13" ht="15.5">
      <c r="M1245"/>
    </row>
    <row r="1246" spans="13:13" ht="15.5">
      <c r="M1246"/>
    </row>
    <row r="1247" spans="13:13" ht="15.5">
      <c r="M1247"/>
    </row>
    <row r="1248" spans="13:13" ht="15.5">
      <c r="M1248"/>
    </row>
    <row r="1249" spans="13:13" ht="15.5">
      <c r="M1249"/>
    </row>
    <row r="1250" spans="13:13" ht="15.5">
      <c r="M1250"/>
    </row>
    <row r="1251" spans="13:13" ht="15.5">
      <c r="M1251"/>
    </row>
    <row r="1252" spans="13:13" ht="15.5">
      <c r="M1252"/>
    </row>
    <row r="1253" spans="13:13" ht="15.5">
      <c r="M1253"/>
    </row>
    <row r="1254" spans="13:13" ht="15.5">
      <c r="M1254"/>
    </row>
    <row r="1255" spans="13:13" ht="15.5">
      <c r="M1255"/>
    </row>
    <row r="1256" spans="13:13" ht="15.5">
      <c r="M1256"/>
    </row>
    <row r="1257" spans="13:13" ht="15.5">
      <c r="M1257"/>
    </row>
    <row r="1258" spans="13:13" ht="15.5">
      <c r="M1258"/>
    </row>
    <row r="1259" spans="13:13" ht="15.5">
      <c r="M1259"/>
    </row>
    <row r="1260" spans="13:13" ht="15.5">
      <c r="M1260"/>
    </row>
    <row r="1261" spans="13:13" ht="15.5">
      <c r="M1261"/>
    </row>
    <row r="1262" spans="13:13" ht="15.5">
      <c r="M1262"/>
    </row>
  </sheetData>
  <mergeCells count="2">
    <mergeCell ref="F36:G36"/>
    <mergeCell ref="H36:I36"/>
  </mergeCells>
  <phoneticPr fontId="32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6A56-DC87-41D8-8802-48778CE4864C}">
  <sheetPr codeName="Sheet9">
    <pageSetUpPr fitToPage="1"/>
  </sheetPr>
  <dimension ref="A4:S118"/>
  <sheetViews>
    <sheetView view="pageBreakPreview" zoomScale="60" zoomScaleNormal="100" workbookViewId="0">
      <selection activeCell="W14" sqref="W14"/>
    </sheetView>
  </sheetViews>
  <sheetFormatPr defaultColWidth="7.765625" defaultRowHeight="13"/>
  <cols>
    <col min="1" max="1" width="6.765625" style="105" customWidth="1"/>
    <col min="2" max="2" width="10.69140625" style="105" customWidth="1"/>
    <col min="3" max="3" width="2.53515625" style="105" customWidth="1"/>
    <col min="4" max="4" width="2.07421875" style="105" customWidth="1"/>
    <col min="5" max="5" width="4.84375" style="105" customWidth="1"/>
    <col min="6" max="6" width="4.4609375" style="105" customWidth="1"/>
    <col min="7" max="7" width="4.3046875" style="105" customWidth="1"/>
    <col min="8" max="8" width="9.765625" style="105" customWidth="1"/>
    <col min="9" max="9" width="8" style="105" customWidth="1"/>
    <col min="10" max="10" width="4.69140625" style="105" customWidth="1"/>
    <col min="11" max="11" width="3.23046875" style="105" customWidth="1"/>
    <col min="12" max="12" width="0.69140625" style="105" hidden="1" customWidth="1"/>
    <col min="13" max="13" width="9.07421875" style="105" customWidth="1"/>
    <col min="14" max="14" width="3" style="105" customWidth="1"/>
    <col min="15" max="15" width="4" style="105" customWidth="1"/>
    <col min="16" max="16" width="2.3046875" style="105" customWidth="1"/>
    <col min="17" max="256" width="7.765625" style="105"/>
    <col min="257" max="257" width="6.765625" style="105" customWidth="1"/>
    <col min="258" max="258" width="10.69140625" style="105" customWidth="1"/>
    <col min="259" max="259" width="2.53515625" style="105" customWidth="1"/>
    <col min="260" max="260" width="2.07421875" style="105" customWidth="1"/>
    <col min="261" max="261" width="4.84375" style="105" customWidth="1"/>
    <col min="262" max="262" width="4.4609375" style="105" customWidth="1"/>
    <col min="263" max="263" width="4.3046875" style="105" customWidth="1"/>
    <col min="264" max="264" width="9.765625" style="105" customWidth="1"/>
    <col min="265" max="265" width="8" style="105" customWidth="1"/>
    <col min="266" max="266" width="4.69140625" style="105" customWidth="1"/>
    <col min="267" max="267" width="3.23046875" style="105" customWidth="1"/>
    <col min="268" max="268" width="0" style="105" hidden="1" customWidth="1"/>
    <col min="269" max="269" width="9.07421875" style="105" customWidth="1"/>
    <col min="270" max="270" width="3" style="105" customWidth="1"/>
    <col min="271" max="271" width="4" style="105" customWidth="1"/>
    <col min="272" max="272" width="2.3046875" style="105" customWidth="1"/>
    <col min="273" max="512" width="7.765625" style="105"/>
    <col min="513" max="513" width="6.765625" style="105" customWidth="1"/>
    <col min="514" max="514" width="10.69140625" style="105" customWidth="1"/>
    <col min="515" max="515" width="2.53515625" style="105" customWidth="1"/>
    <col min="516" max="516" width="2.07421875" style="105" customWidth="1"/>
    <col min="517" max="517" width="4.84375" style="105" customWidth="1"/>
    <col min="518" max="518" width="4.4609375" style="105" customWidth="1"/>
    <col min="519" max="519" width="4.3046875" style="105" customWidth="1"/>
    <col min="520" max="520" width="9.765625" style="105" customWidth="1"/>
    <col min="521" max="521" width="8" style="105" customWidth="1"/>
    <col min="522" max="522" width="4.69140625" style="105" customWidth="1"/>
    <col min="523" max="523" width="3.23046875" style="105" customWidth="1"/>
    <col min="524" max="524" width="0" style="105" hidden="1" customWidth="1"/>
    <col min="525" max="525" width="9.07421875" style="105" customWidth="1"/>
    <col min="526" max="526" width="3" style="105" customWidth="1"/>
    <col min="527" max="527" width="4" style="105" customWidth="1"/>
    <col min="528" max="528" width="2.3046875" style="105" customWidth="1"/>
    <col min="529" max="768" width="7.765625" style="105"/>
    <col min="769" max="769" width="6.765625" style="105" customWidth="1"/>
    <col min="770" max="770" width="10.69140625" style="105" customWidth="1"/>
    <col min="771" max="771" width="2.53515625" style="105" customWidth="1"/>
    <col min="772" max="772" width="2.07421875" style="105" customWidth="1"/>
    <col min="773" max="773" width="4.84375" style="105" customWidth="1"/>
    <col min="774" max="774" width="4.4609375" style="105" customWidth="1"/>
    <col min="775" max="775" width="4.3046875" style="105" customWidth="1"/>
    <col min="776" max="776" width="9.765625" style="105" customWidth="1"/>
    <col min="777" max="777" width="8" style="105" customWidth="1"/>
    <col min="778" max="778" width="4.69140625" style="105" customWidth="1"/>
    <col min="779" max="779" width="3.23046875" style="105" customWidth="1"/>
    <col min="780" max="780" width="0" style="105" hidden="1" customWidth="1"/>
    <col min="781" max="781" width="9.07421875" style="105" customWidth="1"/>
    <col min="782" max="782" width="3" style="105" customWidth="1"/>
    <col min="783" max="783" width="4" style="105" customWidth="1"/>
    <col min="784" max="784" width="2.3046875" style="105" customWidth="1"/>
    <col min="785" max="1024" width="7.765625" style="105"/>
    <col min="1025" max="1025" width="6.765625" style="105" customWidth="1"/>
    <col min="1026" max="1026" width="10.69140625" style="105" customWidth="1"/>
    <col min="1027" max="1027" width="2.53515625" style="105" customWidth="1"/>
    <col min="1028" max="1028" width="2.07421875" style="105" customWidth="1"/>
    <col min="1029" max="1029" width="4.84375" style="105" customWidth="1"/>
    <col min="1030" max="1030" width="4.4609375" style="105" customWidth="1"/>
    <col min="1031" max="1031" width="4.3046875" style="105" customWidth="1"/>
    <col min="1032" max="1032" width="9.765625" style="105" customWidth="1"/>
    <col min="1033" max="1033" width="8" style="105" customWidth="1"/>
    <col min="1034" max="1034" width="4.69140625" style="105" customWidth="1"/>
    <col min="1035" max="1035" width="3.23046875" style="105" customWidth="1"/>
    <col min="1036" max="1036" width="0" style="105" hidden="1" customWidth="1"/>
    <col min="1037" max="1037" width="9.07421875" style="105" customWidth="1"/>
    <col min="1038" max="1038" width="3" style="105" customWidth="1"/>
    <col min="1039" max="1039" width="4" style="105" customWidth="1"/>
    <col min="1040" max="1040" width="2.3046875" style="105" customWidth="1"/>
    <col min="1041" max="1280" width="7.765625" style="105"/>
    <col min="1281" max="1281" width="6.765625" style="105" customWidth="1"/>
    <col min="1282" max="1282" width="10.69140625" style="105" customWidth="1"/>
    <col min="1283" max="1283" width="2.53515625" style="105" customWidth="1"/>
    <col min="1284" max="1284" width="2.07421875" style="105" customWidth="1"/>
    <col min="1285" max="1285" width="4.84375" style="105" customWidth="1"/>
    <col min="1286" max="1286" width="4.4609375" style="105" customWidth="1"/>
    <col min="1287" max="1287" width="4.3046875" style="105" customWidth="1"/>
    <col min="1288" max="1288" width="9.765625" style="105" customWidth="1"/>
    <col min="1289" max="1289" width="8" style="105" customWidth="1"/>
    <col min="1290" max="1290" width="4.69140625" style="105" customWidth="1"/>
    <col min="1291" max="1291" width="3.23046875" style="105" customWidth="1"/>
    <col min="1292" max="1292" width="0" style="105" hidden="1" customWidth="1"/>
    <col min="1293" max="1293" width="9.07421875" style="105" customWidth="1"/>
    <col min="1294" max="1294" width="3" style="105" customWidth="1"/>
    <col min="1295" max="1295" width="4" style="105" customWidth="1"/>
    <col min="1296" max="1296" width="2.3046875" style="105" customWidth="1"/>
    <col min="1297" max="1536" width="7.765625" style="105"/>
    <col min="1537" max="1537" width="6.765625" style="105" customWidth="1"/>
    <col min="1538" max="1538" width="10.69140625" style="105" customWidth="1"/>
    <col min="1539" max="1539" width="2.53515625" style="105" customWidth="1"/>
    <col min="1540" max="1540" width="2.07421875" style="105" customWidth="1"/>
    <col min="1541" max="1541" width="4.84375" style="105" customWidth="1"/>
    <col min="1542" max="1542" width="4.4609375" style="105" customWidth="1"/>
    <col min="1543" max="1543" width="4.3046875" style="105" customWidth="1"/>
    <col min="1544" max="1544" width="9.765625" style="105" customWidth="1"/>
    <col min="1545" max="1545" width="8" style="105" customWidth="1"/>
    <col min="1546" max="1546" width="4.69140625" style="105" customWidth="1"/>
    <col min="1547" max="1547" width="3.23046875" style="105" customWidth="1"/>
    <col min="1548" max="1548" width="0" style="105" hidden="1" customWidth="1"/>
    <col min="1549" max="1549" width="9.07421875" style="105" customWidth="1"/>
    <col min="1550" max="1550" width="3" style="105" customWidth="1"/>
    <col min="1551" max="1551" width="4" style="105" customWidth="1"/>
    <col min="1552" max="1552" width="2.3046875" style="105" customWidth="1"/>
    <col min="1553" max="1792" width="7.765625" style="105"/>
    <col min="1793" max="1793" width="6.765625" style="105" customWidth="1"/>
    <col min="1794" max="1794" width="10.69140625" style="105" customWidth="1"/>
    <col min="1795" max="1795" width="2.53515625" style="105" customWidth="1"/>
    <col min="1796" max="1796" width="2.07421875" style="105" customWidth="1"/>
    <col min="1797" max="1797" width="4.84375" style="105" customWidth="1"/>
    <col min="1798" max="1798" width="4.4609375" style="105" customWidth="1"/>
    <col min="1799" max="1799" width="4.3046875" style="105" customWidth="1"/>
    <col min="1800" max="1800" width="9.765625" style="105" customWidth="1"/>
    <col min="1801" max="1801" width="8" style="105" customWidth="1"/>
    <col min="1802" max="1802" width="4.69140625" style="105" customWidth="1"/>
    <col min="1803" max="1803" width="3.23046875" style="105" customWidth="1"/>
    <col min="1804" max="1804" width="0" style="105" hidden="1" customWidth="1"/>
    <col min="1805" max="1805" width="9.07421875" style="105" customWidth="1"/>
    <col min="1806" max="1806" width="3" style="105" customWidth="1"/>
    <col min="1807" max="1807" width="4" style="105" customWidth="1"/>
    <col min="1808" max="1808" width="2.3046875" style="105" customWidth="1"/>
    <col min="1809" max="2048" width="7.765625" style="105"/>
    <col min="2049" max="2049" width="6.765625" style="105" customWidth="1"/>
    <col min="2050" max="2050" width="10.69140625" style="105" customWidth="1"/>
    <col min="2051" max="2051" width="2.53515625" style="105" customWidth="1"/>
    <col min="2052" max="2052" width="2.07421875" style="105" customWidth="1"/>
    <col min="2053" max="2053" width="4.84375" style="105" customWidth="1"/>
    <col min="2054" max="2054" width="4.4609375" style="105" customWidth="1"/>
    <col min="2055" max="2055" width="4.3046875" style="105" customWidth="1"/>
    <col min="2056" max="2056" width="9.765625" style="105" customWidth="1"/>
    <col min="2057" max="2057" width="8" style="105" customWidth="1"/>
    <col min="2058" max="2058" width="4.69140625" style="105" customWidth="1"/>
    <col min="2059" max="2059" width="3.23046875" style="105" customWidth="1"/>
    <col min="2060" max="2060" width="0" style="105" hidden="1" customWidth="1"/>
    <col min="2061" max="2061" width="9.07421875" style="105" customWidth="1"/>
    <col min="2062" max="2062" width="3" style="105" customWidth="1"/>
    <col min="2063" max="2063" width="4" style="105" customWidth="1"/>
    <col min="2064" max="2064" width="2.3046875" style="105" customWidth="1"/>
    <col min="2065" max="2304" width="7.765625" style="105"/>
    <col min="2305" max="2305" width="6.765625" style="105" customWidth="1"/>
    <col min="2306" max="2306" width="10.69140625" style="105" customWidth="1"/>
    <col min="2307" max="2307" width="2.53515625" style="105" customWidth="1"/>
    <col min="2308" max="2308" width="2.07421875" style="105" customWidth="1"/>
    <col min="2309" max="2309" width="4.84375" style="105" customWidth="1"/>
    <col min="2310" max="2310" width="4.4609375" style="105" customWidth="1"/>
    <col min="2311" max="2311" width="4.3046875" style="105" customWidth="1"/>
    <col min="2312" max="2312" width="9.765625" style="105" customWidth="1"/>
    <col min="2313" max="2313" width="8" style="105" customWidth="1"/>
    <col min="2314" max="2314" width="4.69140625" style="105" customWidth="1"/>
    <col min="2315" max="2315" width="3.23046875" style="105" customWidth="1"/>
    <col min="2316" max="2316" width="0" style="105" hidden="1" customWidth="1"/>
    <col min="2317" max="2317" width="9.07421875" style="105" customWidth="1"/>
    <col min="2318" max="2318" width="3" style="105" customWidth="1"/>
    <col min="2319" max="2319" width="4" style="105" customWidth="1"/>
    <col min="2320" max="2320" width="2.3046875" style="105" customWidth="1"/>
    <col min="2321" max="2560" width="7.765625" style="105"/>
    <col min="2561" max="2561" width="6.765625" style="105" customWidth="1"/>
    <col min="2562" max="2562" width="10.69140625" style="105" customWidth="1"/>
    <col min="2563" max="2563" width="2.53515625" style="105" customWidth="1"/>
    <col min="2564" max="2564" width="2.07421875" style="105" customWidth="1"/>
    <col min="2565" max="2565" width="4.84375" style="105" customWidth="1"/>
    <col min="2566" max="2566" width="4.4609375" style="105" customWidth="1"/>
    <col min="2567" max="2567" width="4.3046875" style="105" customWidth="1"/>
    <col min="2568" max="2568" width="9.765625" style="105" customWidth="1"/>
    <col min="2569" max="2569" width="8" style="105" customWidth="1"/>
    <col min="2570" max="2570" width="4.69140625" style="105" customWidth="1"/>
    <col min="2571" max="2571" width="3.23046875" style="105" customWidth="1"/>
    <col min="2572" max="2572" width="0" style="105" hidden="1" customWidth="1"/>
    <col min="2573" max="2573" width="9.07421875" style="105" customWidth="1"/>
    <col min="2574" max="2574" width="3" style="105" customWidth="1"/>
    <col min="2575" max="2575" width="4" style="105" customWidth="1"/>
    <col min="2576" max="2576" width="2.3046875" style="105" customWidth="1"/>
    <col min="2577" max="2816" width="7.765625" style="105"/>
    <col min="2817" max="2817" width="6.765625" style="105" customWidth="1"/>
    <col min="2818" max="2818" width="10.69140625" style="105" customWidth="1"/>
    <col min="2819" max="2819" width="2.53515625" style="105" customWidth="1"/>
    <col min="2820" max="2820" width="2.07421875" style="105" customWidth="1"/>
    <col min="2821" max="2821" width="4.84375" style="105" customWidth="1"/>
    <col min="2822" max="2822" width="4.4609375" style="105" customWidth="1"/>
    <col min="2823" max="2823" width="4.3046875" style="105" customWidth="1"/>
    <col min="2824" max="2824" width="9.765625" style="105" customWidth="1"/>
    <col min="2825" max="2825" width="8" style="105" customWidth="1"/>
    <col min="2826" max="2826" width="4.69140625" style="105" customWidth="1"/>
    <col min="2827" max="2827" width="3.23046875" style="105" customWidth="1"/>
    <col min="2828" max="2828" width="0" style="105" hidden="1" customWidth="1"/>
    <col min="2829" max="2829" width="9.07421875" style="105" customWidth="1"/>
    <col min="2830" max="2830" width="3" style="105" customWidth="1"/>
    <col min="2831" max="2831" width="4" style="105" customWidth="1"/>
    <col min="2832" max="2832" width="2.3046875" style="105" customWidth="1"/>
    <col min="2833" max="3072" width="7.765625" style="105"/>
    <col min="3073" max="3073" width="6.765625" style="105" customWidth="1"/>
    <col min="3074" max="3074" width="10.69140625" style="105" customWidth="1"/>
    <col min="3075" max="3075" width="2.53515625" style="105" customWidth="1"/>
    <col min="3076" max="3076" width="2.07421875" style="105" customWidth="1"/>
    <col min="3077" max="3077" width="4.84375" style="105" customWidth="1"/>
    <col min="3078" max="3078" width="4.4609375" style="105" customWidth="1"/>
    <col min="3079" max="3079" width="4.3046875" style="105" customWidth="1"/>
    <col min="3080" max="3080" width="9.765625" style="105" customWidth="1"/>
    <col min="3081" max="3081" width="8" style="105" customWidth="1"/>
    <col min="3082" max="3082" width="4.69140625" style="105" customWidth="1"/>
    <col min="3083" max="3083" width="3.23046875" style="105" customWidth="1"/>
    <col min="3084" max="3084" width="0" style="105" hidden="1" customWidth="1"/>
    <col min="3085" max="3085" width="9.07421875" style="105" customWidth="1"/>
    <col min="3086" max="3086" width="3" style="105" customWidth="1"/>
    <col min="3087" max="3087" width="4" style="105" customWidth="1"/>
    <col min="3088" max="3088" width="2.3046875" style="105" customWidth="1"/>
    <col min="3089" max="3328" width="7.765625" style="105"/>
    <col min="3329" max="3329" width="6.765625" style="105" customWidth="1"/>
    <col min="3330" max="3330" width="10.69140625" style="105" customWidth="1"/>
    <col min="3331" max="3331" width="2.53515625" style="105" customWidth="1"/>
    <col min="3332" max="3332" width="2.07421875" style="105" customWidth="1"/>
    <col min="3333" max="3333" width="4.84375" style="105" customWidth="1"/>
    <col min="3334" max="3334" width="4.4609375" style="105" customWidth="1"/>
    <col min="3335" max="3335" width="4.3046875" style="105" customWidth="1"/>
    <col min="3336" max="3336" width="9.765625" style="105" customWidth="1"/>
    <col min="3337" max="3337" width="8" style="105" customWidth="1"/>
    <col min="3338" max="3338" width="4.69140625" style="105" customWidth="1"/>
    <col min="3339" max="3339" width="3.23046875" style="105" customWidth="1"/>
    <col min="3340" max="3340" width="0" style="105" hidden="1" customWidth="1"/>
    <col min="3341" max="3341" width="9.07421875" style="105" customWidth="1"/>
    <col min="3342" max="3342" width="3" style="105" customWidth="1"/>
    <col min="3343" max="3343" width="4" style="105" customWidth="1"/>
    <col min="3344" max="3344" width="2.3046875" style="105" customWidth="1"/>
    <col min="3345" max="3584" width="7.765625" style="105"/>
    <col min="3585" max="3585" width="6.765625" style="105" customWidth="1"/>
    <col min="3586" max="3586" width="10.69140625" style="105" customWidth="1"/>
    <col min="3587" max="3587" width="2.53515625" style="105" customWidth="1"/>
    <col min="3588" max="3588" width="2.07421875" style="105" customWidth="1"/>
    <col min="3589" max="3589" width="4.84375" style="105" customWidth="1"/>
    <col min="3590" max="3590" width="4.4609375" style="105" customWidth="1"/>
    <col min="3591" max="3591" width="4.3046875" style="105" customWidth="1"/>
    <col min="3592" max="3592" width="9.765625" style="105" customWidth="1"/>
    <col min="3593" max="3593" width="8" style="105" customWidth="1"/>
    <col min="3594" max="3594" width="4.69140625" style="105" customWidth="1"/>
    <col min="3595" max="3595" width="3.23046875" style="105" customWidth="1"/>
    <col min="3596" max="3596" width="0" style="105" hidden="1" customWidth="1"/>
    <col min="3597" max="3597" width="9.07421875" style="105" customWidth="1"/>
    <col min="3598" max="3598" width="3" style="105" customWidth="1"/>
    <col min="3599" max="3599" width="4" style="105" customWidth="1"/>
    <col min="3600" max="3600" width="2.3046875" style="105" customWidth="1"/>
    <col min="3601" max="3840" width="7.765625" style="105"/>
    <col min="3841" max="3841" width="6.765625" style="105" customWidth="1"/>
    <col min="3842" max="3842" width="10.69140625" style="105" customWidth="1"/>
    <col min="3843" max="3843" width="2.53515625" style="105" customWidth="1"/>
    <col min="3844" max="3844" width="2.07421875" style="105" customWidth="1"/>
    <col min="3845" max="3845" width="4.84375" style="105" customWidth="1"/>
    <col min="3846" max="3846" width="4.4609375" style="105" customWidth="1"/>
    <col min="3847" max="3847" width="4.3046875" style="105" customWidth="1"/>
    <col min="3848" max="3848" width="9.765625" style="105" customWidth="1"/>
    <col min="3849" max="3849" width="8" style="105" customWidth="1"/>
    <col min="3850" max="3850" width="4.69140625" style="105" customWidth="1"/>
    <col min="3851" max="3851" width="3.23046875" style="105" customWidth="1"/>
    <col min="3852" max="3852" width="0" style="105" hidden="1" customWidth="1"/>
    <col min="3853" max="3853" width="9.07421875" style="105" customWidth="1"/>
    <col min="3854" max="3854" width="3" style="105" customWidth="1"/>
    <col min="3855" max="3855" width="4" style="105" customWidth="1"/>
    <col min="3856" max="3856" width="2.3046875" style="105" customWidth="1"/>
    <col min="3857" max="4096" width="7.765625" style="105"/>
    <col min="4097" max="4097" width="6.765625" style="105" customWidth="1"/>
    <col min="4098" max="4098" width="10.69140625" style="105" customWidth="1"/>
    <col min="4099" max="4099" width="2.53515625" style="105" customWidth="1"/>
    <col min="4100" max="4100" width="2.07421875" style="105" customWidth="1"/>
    <col min="4101" max="4101" width="4.84375" style="105" customWidth="1"/>
    <col min="4102" max="4102" width="4.4609375" style="105" customWidth="1"/>
    <col min="4103" max="4103" width="4.3046875" style="105" customWidth="1"/>
    <col min="4104" max="4104" width="9.765625" style="105" customWidth="1"/>
    <col min="4105" max="4105" width="8" style="105" customWidth="1"/>
    <col min="4106" max="4106" width="4.69140625" style="105" customWidth="1"/>
    <col min="4107" max="4107" width="3.23046875" style="105" customWidth="1"/>
    <col min="4108" max="4108" width="0" style="105" hidden="1" customWidth="1"/>
    <col min="4109" max="4109" width="9.07421875" style="105" customWidth="1"/>
    <col min="4110" max="4110" width="3" style="105" customWidth="1"/>
    <col min="4111" max="4111" width="4" style="105" customWidth="1"/>
    <col min="4112" max="4112" width="2.3046875" style="105" customWidth="1"/>
    <col min="4113" max="4352" width="7.765625" style="105"/>
    <col min="4353" max="4353" width="6.765625" style="105" customWidth="1"/>
    <col min="4354" max="4354" width="10.69140625" style="105" customWidth="1"/>
    <col min="4355" max="4355" width="2.53515625" style="105" customWidth="1"/>
    <col min="4356" max="4356" width="2.07421875" style="105" customWidth="1"/>
    <col min="4357" max="4357" width="4.84375" style="105" customWidth="1"/>
    <col min="4358" max="4358" width="4.4609375" style="105" customWidth="1"/>
    <col min="4359" max="4359" width="4.3046875" style="105" customWidth="1"/>
    <col min="4360" max="4360" width="9.765625" style="105" customWidth="1"/>
    <col min="4361" max="4361" width="8" style="105" customWidth="1"/>
    <col min="4362" max="4362" width="4.69140625" style="105" customWidth="1"/>
    <col min="4363" max="4363" width="3.23046875" style="105" customWidth="1"/>
    <col min="4364" max="4364" width="0" style="105" hidden="1" customWidth="1"/>
    <col min="4365" max="4365" width="9.07421875" style="105" customWidth="1"/>
    <col min="4366" max="4366" width="3" style="105" customWidth="1"/>
    <col min="4367" max="4367" width="4" style="105" customWidth="1"/>
    <col min="4368" max="4368" width="2.3046875" style="105" customWidth="1"/>
    <col min="4369" max="4608" width="7.765625" style="105"/>
    <col min="4609" max="4609" width="6.765625" style="105" customWidth="1"/>
    <col min="4610" max="4610" width="10.69140625" style="105" customWidth="1"/>
    <col min="4611" max="4611" width="2.53515625" style="105" customWidth="1"/>
    <col min="4612" max="4612" width="2.07421875" style="105" customWidth="1"/>
    <col min="4613" max="4613" width="4.84375" style="105" customWidth="1"/>
    <col min="4614" max="4614" width="4.4609375" style="105" customWidth="1"/>
    <col min="4615" max="4615" width="4.3046875" style="105" customWidth="1"/>
    <col min="4616" max="4616" width="9.765625" style="105" customWidth="1"/>
    <col min="4617" max="4617" width="8" style="105" customWidth="1"/>
    <col min="4618" max="4618" width="4.69140625" style="105" customWidth="1"/>
    <col min="4619" max="4619" width="3.23046875" style="105" customWidth="1"/>
    <col min="4620" max="4620" width="0" style="105" hidden="1" customWidth="1"/>
    <col min="4621" max="4621" width="9.07421875" style="105" customWidth="1"/>
    <col min="4622" max="4622" width="3" style="105" customWidth="1"/>
    <col min="4623" max="4623" width="4" style="105" customWidth="1"/>
    <col min="4624" max="4624" width="2.3046875" style="105" customWidth="1"/>
    <col min="4625" max="4864" width="7.765625" style="105"/>
    <col min="4865" max="4865" width="6.765625" style="105" customWidth="1"/>
    <col min="4866" max="4866" width="10.69140625" style="105" customWidth="1"/>
    <col min="4867" max="4867" width="2.53515625" style="105" customWidth="1"/>
    <col min="4868" max="4868" width="2.07421875" style="105" customWidth="1"/>
    <col min="4869" max="4869" width="4.84375" style="105" customWidth="1"/>
    <col min="4870" max="4870" width="4.4609375" style="105" customWidth="1"/>
    <col min="4871" max="4871" width="4.3046875" style="105" customWidth="1"/>
    <col min="4872" max="4872" width="9.765625" style="105" customWidth="1"/>
    <col min="4873" max="4873" width="8" style="105" customWidth="1"/>
    <col min="4874" max="4874" width="4.69140625" style="105" customWidth="1"/>
    <col min="4875" max="4875" width="3.23046875" style="105" customWidth="1"/>
    <col min="4876" max="4876" width="0" style="105" hidden="1" customWidth="1"/>
    <col min="4877" max="4877" width="9.07421875" style="105" customWidth="1"/>
    <col min="4878" max="4878" width="3" style="105" customWidth="1"/>
    <col min="4879" max="4879" width="4" style="105" customWidth="1"/>
    <col min="4880" max="4880" width="2.3046875" style="105" customWidth="1"/>
    <col min="4881" max="5120" width="7.765625" style="105"/>
    <col min="5121" max="5121" width="6.765625" style="105" customWidth="1"/>
    <col min="5122" max="5122" width="10.69140625" style="105" customWidth="1"/>
    <col min="5123" max="5123" width="2.53515625" style="105" customWidth="1"/>
    <col min="5124" max="5124" width="2.07421875" style="105" customWidth="1"/>
    <col min="5125" max="5125" width="4.84375" style="105" customWidth="1"/>
    <col min="5126" max="5126" width="4.4609375" style="105" customWidth="1"/>
    <col min="5127" max="5127" width="4.3046875" style="105" customWidth="1"/>
    <col min="5128" max="5128" width="9.765625" style="105" customWidth="1"/>
    <col min="5129" max="5129" width="8" style="105" customWidth="1"/>
    <col min="5130" max="5130" width="4.69140625" style="105" customWidth="1"/>
    <col min="5131" max="5131" width="3.23046875" style="105" customWidth="1"/>
    <col min="5132" max="5132" width="0" style="105" hidden="1" customWidth="1"/>
    <col min="5133" max="5133" width="9.07421875" style="105" customWidth="1"/>
    <col min="5134" max="5134" width="3" style="105" customWidth="1"/>
    <col min="5135" max="5135" width="4" style="105" customWidth="1"/>
    <col min="5136" max="5136" width="2.3046875" style="105" customWidth="1"/>
    <col min="5137" max="5376" width="7.765625" style="105"/>
    <col min="5377" max="5377" width="6.765625" style="105" customWidth="1"/>
    <col min="5378" max="5378" width="10.69140625" style="105" customWidth="1"/>
    <col min="5379" max="5379" width="2.53515625" style="105" customWidth="1"/>
    <col min="5380" max="5380" width="2.07421875" style="105" customWidth="1"/>
    <col min="5381" max="5381" width="4.84375" style="105" customWidth="1"/>
    <col min="5382" max="5382" width="4.4609375" style="105" customWidth="1"/>
    <col min="5383" max="5383" width="4.3046875" style="105" customWidth="1"/>
    <col min="5384" max="5384" width="9.765625" style="105" customWidth="1"/>
    <col min="5385" max="5385" width="8" style="105" customWidth="1"/>
    <col min="5386" max="5386" width="4.69140625" style="105" customWidth="1"/>
    <col min="5387" max="5387" width="3.23046875" style="105" customWidth="1"/>
    <col min="5388" max="5388" width="0" style="105" hidden="1" customWidth="1"/>
    <col min="5389" max="5389" width="9.07421875" style="105" customWidth="1"/>
    <col min="5390" max="5390" width="3" style="105" customWidth="1"/>
    <col min="5391" max="5391" width="4" style="105" customWidth="1"/>
    <col min="5392" max="5392" width="2.3046875" style="105" customWidth="1"/>
    <col min="5393" max="5632" width="7.765625" style="105"/>
    <col min="5633" max="5633" width="6.765625" style="105" customWidth="1"/>
    <col min="5634" max="5634" width="10.69140625" style="105" customWidth="1"/>
    <col min="5635" max="5635" width="2.53515625" style="105" customWidth="1"/>
    <col min="5636" max="5636" width="2.07421875" style="105" customWidth="1"/>
    <col min="5637" max="5637" width="4.84375" style="105" customWidth="1"/>
    <col min="5638" max="5638" width="4.4609375" style="105" customWidth="1"/>
    <col min="5639" max="5639" width="4.3046875" style="105" customWidth="1"/>
    <col min="5640" max="5640" width="9.765625" style="105" customWidth="1"/>
    <col min="5641" max="5641" width="8" style="105" customWidth="1"/>
    <col min="5642" max="5642" width="4.69140625" style="105" customWidth="1"/>
    <col min="5643" max="5643" width="3.23046875" style="105" customWidth="1"/>
    <col min="5644" max="5644" width="0" style="105" hidden="1" customWidth="1"/>
    <col min="5645" max="5645" width="9.07421875" style="105" customWidth="1"/>
    <col min="5646" max="5646" width="3" style="105" customWidth="1"/>
    <col min="5647" max="5647" width="4" style="105" customWidth="1"/>
    <col min="5648" max="5648" width="2.3046875" style="105" customWidth="1"/>
    <col min="5649" max="5888" width="7.765625" style="105"/>
    <col min="5889" max="5889" width="6.765625" style="105" customWidth="1"/>
    <col min="5890" max="5890" width="10.69140625" style="105" customWidth="1"/>
    <col min="5891" max="5891" width="2.53515625" style="105" customWidth="1"/>
    <col min="5892" max="5892" width="2.07421875" style="105" customWidth="1"/>
    <col min="5893" max="5893" width="4.84375" style="105" customWidth="1"/>
    <col min="5894" max="5894" width="4.4609375" style="105" customWidth="1"/>
    <col min="5895" max="5895" width="4.3046875" style="105" customWidth="1"/>
    <col min="5896" max="5896" width="9.765625" style="105" customWidth="1"/>
    <col min="5897" max="5897" width="8" style="105" customWidth="1"/>
    <col min="5898" max="5898" width="4.69140625" style="105" customWidth="1"/>
    <col min="5899" max="5899" width="3.23046875" style="105" customWidth="1"/>
    <col min="5900" max="5900" width="0" style="105" hidden="1" customWidth="1"/>
    <col min="5901" max="5901" width="9.07421875" style="105" customWidth="1"/>
    <col min="5902" max="5902" width="3" style="105" customWidth="1"/>
    <col min="5903" max="5903" width="4" style="105" customWidth="1"/>
    <col min="5904" max="5904" width="2.3046875" style="105" customWidth="1"/>
    <col min="5905" max="6144" width="7.765625" style="105"/>
    <col min="6145" max="6145" width="6.765625" style="105" customWidth="1"/>
    <col min="6146" max="6146" width="10.69140625" style="105" customWidth="1"/>
    <col min="6147" max="6147" width="2.53515625" style="105" customWidth="1"/>
    <col min="6148" max="6148" width="2.07421875" style="105" customWidth="1"/>
    <col min="6149" max="6149" width="4.84375" style="105" customWidth="1"/>
    <col min="6150" max="6150" width="4.4609375" style="105" customWidth="1"/>
    <col min="6151" max="6151" width="4.3046875" style="105" customWidth="1"/>
    <col min="6152" max="6152" width="9.765625" style="105" customWidth="1"/>
    <col min="6153" max="6153" width="8" style="105" customWidth="1"/>
    <col min="6154" max="6154" width="4.69140625" style="105" customWidth="1"/>
    <col min="6155" max="6155" width="3.23046875" style="105" customWidth="1"/>
    <col min="6156" max="6156" width="0" style="105" hidden="1" customWidth="1"/>
    <col min="6157" max="6157" width="9.07421875" style="105" customWidth="1"/>
    <col min="6158" max="6158" width="3" style="105" customWidth="1"/>
    <col min="6159" max="6159" width="4" style="105" customWidth="1"/>
    <col min="6160" max="6160" width="2.3046875" style="105" customWidth="1"/>
    <col min="6161" max="6400" width="7.765625" style="105"/>
    <col min="6401" max="6401" width="6.765625" style="105" customWidth="1"/>
    <col min="6402" max="6402" width="10.69140625" style="105" customWidth="1"/>
    <col min="6403" max="6403" width="2.53515625" style="105" customWidth="1"/>
    <col min="6404" max="6404" width="2.07421875" style="105" customWidth="1"/>
    <col min="6405" max="6405" width="4.84375" style="105" customWidth="1"/>
    <col min="6406" max="6406" width="4.4609375" style="105" customWidth="1"/>
    <col min="6407" max="6407" width="4.3046875" style="105" customWidth="1"/>
    <col min="6408" max="6408" width="9.765625" style="105" customWidth="1"/>
    <col min="6409" max="6409" width="8" style="105" customWidth="1"/>
    <col min="6410" max="6410" width="4.69140625" style="105" customWidth="1"/>
    <col min="6411" max="6411" width="3.23046875" style="105" customWidth="1"/>
    <col min="6412" max="6412" width="0" style="105" hidden="1" customWidth="1"/>
    <col min="6413" max="6413" width="9.07421875" style="105" customWidth="1"/>
    <col min="6414" max="6414" width="3" style="105" customWidth="1"/>
    <col min="6415" max="6415" width="4" style="105" customWidth="1"/>
    <col min="6416" max="6416" width="2.3046875" style="105" customWidth="1"/>
    <col min="6417" max="6656" width="7.765625" style="105"/>
    <col min="6657" max="6657" width="6.765625" style="105" customWidth="1"/>
    <col min="6658" max="6658" width="10.69140625" style="105" customWidth="1"/>
    <col min="6659" max="6659" width="2.53515625" style="105" customWidth="1"/>
    <col min="6660" max="6660" width="2.07421875" style="105" customWidth="1"/>
    <col min="6661" max="6661" width="4.84375" style="105" customWidth="1"/>
    <col min="6662" max="6662" width="4.4609375" style="105" customWidth="1"/>
    <col min="6663" max="6663" width="4.3046875" style="105" customWidth="1"/>
    <col min="6664" max="6664" width="9.765625" style="105" customWidth="1"/>
    <col min="6665" max="6665" width="8" style="105" customWidth="1"/>
    <col min="6666" max="6666" width="4.69140625" style="105" customWidth="1"/>
    <col min="6667" max="6667" width="3.23046875" style="105" customWidth="1"/>
    <col min="6668" max="6668" width="0" style="105" hidden="1" customWidth="1"/>
    <col min="6669" max="6669" width="9.07421875" style="105" customWidth="1"/>
    <col min="6670" max="6670" width="3" style="105" customWidth="1"/>
    <col min="6671" max="6671" width="4" style="105" customWidth="1"/>
    <col min="6672" max="6672" width="2.3046875" style="105" customWidth="1"/>
    <col min="6673" max="6912" width="7.765625" style="105"/>
    <col min="6913" max="6913" width="6.765625" style="105" customWidth="1"/>
    <col min="6914" max="6914" width="10.69140625" style="105" customWidth="1"/>
    <col min="6915" max="6915" width="2.53515625" style="105" customWidth="1"/>
    <col min="6916" max="6916" width="2.07421875" style="105" customWidth="1"/>
    <col min="6917" max="6917" width="4.84375" style="105" customWidth="1"/>
    <col min="6918" max="6918" width="4.4609375" style="105" customWidth="1"/>
    <col min="6919" max="6919" width="4.3046875" style="105" customWidth="1"/>
    <col min="6920" max="6920" width="9.765625" style="105" customWidth="1"/>
    <col min="6921" max="6921" width="8" style="105" customWidth="1"/>
    <col min="6922" max="6922" width="4.69140625" style="105" customWidth="1"/>
    <col min="6923" max="6923" width="3.23046875" style="105" customWidth="1"/>
    <col min="6924" max="6924" width="0" style="105" hidden="1" customWidth="1"/>
    <col min="6925" max="6925" width="9.07421875" style="105" customWidth="1"/>
    <col min="6926" max="6926" width="3" style="105" customWidth="1"/>
    <col min="6927" max="6927" width="4" style="105" customWidth="1"/>
    <col min="6928" max="6928" width="2.3046875" style="105" customWidth="1"/>
    <col min="6929" max="7168" width="7.765625" style="105"/>
    <col min="7169" max="7169" width="6.765625" style="105" customWidth="1"/>
    <col min="7170" max="7170" width="10.69140625" style="105" customWidth="1"/>
    <col min="7171" max="7171" width="2.53515625" style="105" customWidth="1"/>
    <col min="7172" max="7172" width="2.07421875" style="105" customWidth="1"/>
    <col min="7173" max="7173" width="4.84375" style="105" customWidth="1"/>
    <col min="7174" max="7174" width="4.4609375" style="105" customWidth="1"/>
    <col min="7175" max="7175" width="4.3046875" style="105" customWidth="1"/>
    <col min="7176" max="7176" width="9.765625" style="105" customWidth="1"/>
    <col min="7177" max="7177" width="8" style="105" customWidth="1"/>
    <col min="7178" max="7178" width="4.69140625" style="105" customWidth="1"/>
    <col min="7179" max="7179" width="3.23046875" style="105" customWidth="1"/>
    <col min="7180" max="7180" width="0" style="105" hidden="1" customWidth="1"/>
    <col min="7181" max="7181" width="9.07421875" style="105" customWidth="1"/>
    <col min="7182" max="7182" width="3" style="105" customWidth="1"/>
    <col min="7183" max="7183" width="4" style="105" customWidth="1"/>
    <col min="7184" max="7184" width="2.3046875" style="105" customWidth="1"/>
    <col min="7185" max="7424" width="7.765625" style="105"/>
    <col min="7425" max="7425" width="6.765625" style="105" customWidth="1"/>
    <col min="7426" max="7426" width="10.69140625" style="105" customWidth="1"/>
    <col min="7427" max="7427" width="2.53515625" style="105" customWidth="1"/>
    <col min="7428" max="7428" width="2.07421875" style="105" customWidth="1"/>
    <col min="7429" max="7429" width="4.84375" style="105" customWidth="1"/>
    <col min="7430" max="7430" width="4.4609375" style="105" customWidth="1"/>
    <col min="7431" max="7431" width="4.3046875" style="105" customWidth="1"/>
    <col min="7432" max="7432" width="9.765625" style="105" customWidth="1"/>
    <col min="7433" max="7433" width="8" style="105" customWidth="1"/>
    <col min="7434" max="7434" width="4.69140625" style="105" customWidth="1"/>
    <col min="7435" max="7435" width="3.23046875" style="105" customWidth="1"/>
    <col min="7436" max="7436" width="0" style="105" hidden="1" customWidth="1"/>
    <col min="7437" max="7437" width="9.07421875" style="105" customWidth="1"/>
    <col min="7438" max="7438" width="3" style="105" customWidth="1"/>
    <col min="7439" max="7439" width="4" style="105" customWidth="1"/>
    <col min="7440" max="7440" width="2.3046875" style="105" customWidth="1"/>
    <col min="7441" max="7680" width="7.765625" style="105"/>
    <col min="7681" max="7681" width="6.765625" style="105" customWidth="1"/>
    <col min="7682" max="7682" width="10.69140625" style="105" customWidth="1"/>
    <col min="7683" max="7683" width="2.53515625" style="105" customWidth="1"/>
    <col min="7684" max="7684" width="2.07421875" style="105" customWidth="1"/>
    <col min="7685" max="7685" width="4.84375" style="105" customWidth="1"/>
    <col min="7686" max="7686" width="4.4609375" style="105" customWidth="1"/>
    <col min="7687" max="7687" width="4.3046875" style="105" customWidth="1"/>
    <col min="7688" max="7688" width="9.765625" style="105" customWidth="1"/>
    <col min="7689" max="7689" width="8" style="105" customWidth="1"/>
    <col min="7690" max="7690" width="4.69140625" style="105" customWidth="1"/>
    <col min="7691" max="7691" width="3.23046875" style="105" customWidth="1"/>
    <col min="7692" max="7692" width="0" style="105" hidden="1" customWidth="1"/>
    <col min="7693" max="7693" width="9.07421875" style="105" customWidth="1"/>
    <col min="7694" max="7694" width="3" style="105" customWidth="1"/>
    <col min="7695" max="7695" width="4" style="105" customWidth="1"/>
    <col min="7696" max="7696" width="2.3046875" style="105" customWidth="1"/>
    <col min="7697" max="7936" width="7.765625" style="105"/>
    <col min="7937" max="7937" width="6.765625" style="105" customWidth="1"/>
    <col min="7938" max="7938" width="10.69140625" style="105" customWidth="1"/>
    <col min="7939" max="7939" width="2.53515625" style="105" customWidth="1"/>
    <col min="7940" max="7940" width="2.07421875" style="105" customWidth="1"/>
    <col min="7941" max="7941" width="4.84375" style="105" customWidth="1"/>
    <col min="7942" max="7942" width="4.4609375" style="105" customWidth="1"/>
    <col min="7943" max="7943" width="4.3046875" style="105" customWidth="1"/>
    <col min="7944" max="7944" width="9.765625" style="105" customWidth="1"/>
    <col min="7945" max="7945" width="8" style="105" customWidth="1"/>
    <col min="7946" max="7946" width="4.69140625" style="105" customWidth="1"/>
    <col min="7947" max="7947" width="3.23046875" style="105" customWidth="1"/>
    <col min="7948" max="7948" width="0" style="105" hidden="1" customWidth="1"/>
    <col min="7949" max="7949" width="9.07421875" style="105" customWidth="1"/>
    <col min="7950" max="7950" width="3" style="105" customWidth="1"/>
    <col min="7951" max="7951" width="4" style="105" customWidth="1"/>
    <col min="7952" max="7952" width="2.3046875" style="105" customWidth="1"/>
    <col min="7953" max="8192" width="7.765625" style="105"/>
    <col min="8193" max="8193" width="6.765625" style="105" customWidth="1"/>
    <col min="8194" max="8194" width="10.69140625" style="105" customWidth="1"/>
    <col min="8195" max="8195" width="2.53515625" style="105" customWidth="1"/>
    <col min="8196" max="8196" width="2.07421875" style="105" customWidth="1"/>
    <col min="8197" max="8197" width="4.84375" style="105" customWidth="1"/>
    <col min="8198" max="8198" width="4.4609375" style="105" customWidth="1"/>
    <col min="8199" max="8199" width="4.3046875" style="105" customWidth="1"/>
    <col min="8200" max="8200" width="9.765625" style="105" customWidth="1"/>
    <col min="8201" max="8201" width="8" style="105" customWidth="1"/>
    <col min="8202" max="8202" width="4.69140625" style="105" customWidth="1"/>
    <col min="8203" max="8203" width="3.23046875" style="105" customWidth="1"/>
    <col min="8204" max="8204" width="0" style="105" hidden="1" customWidth="1"/>
    <col min="8205" max="8205" width="9.07421875" style="105" customWidth="1"/>
    <col min="8206" max="8206" width="3" style="105" customWidth="1"/>
    <col min="8207" max="8207" width="4" style="105" customWidth="1"/>
    <col min="8208" max="8208" width="2.3046875" style="105" customWidth="1"/>
    <col min="8209" max="8448" width="7.765625" style="105"/>
    <col min="8449" max="8449" width="6.765625" style="105" customWidth="1"/>
    <col min="8450" max="8450" width="10.69140625" style="105" customWidth="1"/>
    <col min="8451" max="8451" width="2.53515625" style="105" customWidth="1"/>
    <col min="8452" max="8452" width="2.07421875" style="105" customWidth="1"/>
    <col min="8453" max="8453" width="4.84375" style="105" customWidth="1"/>
    <col min="8454" max="8454" width="4.4609375" style="105" customWidth="1"/>
    <col min="8455" max="8455" width="4.3046875" style="105" customWidth="1"/>
    <col min="8456" max="8456" width="9.765625" style="105" customWidth="1"/>
    <col min="8457" max="8457" width="8" style="105" customWidth="1"/>
    <col min="8458" max="8458" width="4.69140625" style="105" customWidth="1"/>
    <col min="8459" max="8459" width="3.23046875" style="105" customWidth="1"/>
    <col min="8460" max="8460" width="0" style="105" hidden="1" customWidth="1"/>
    <col min="8461" max="8461" width="9.07421875" style="105" customWidth="1"/>
    <col min="8462" max="8462" width="3" style="105" customWidth="1"/>
    <col min="8463" max="8463" width="4" style="105" customWidth="1"/>
    <col min="8464" max="8464" width="2.3046875" style="105" customWidth="1"/>
    <col min="8465" max="8704" width="7.765625" style="105"/>
    <col min="8705" max="8705" width="6.765625" style="105" customWidth="1"/>
    <col min="8706" max="8706" width="10.69140625" style="105" customWidth="1"/>
    <col min="8707" max="8707" width="2.53515625" style="105" customWidth="1"/>
    <col min="8708" max="8708" width="2.07421875" style="105" customWidth="1"/>
    <col min="8709" max="8709" width="4.84375" style="105" customWidth="1"/>
    <col min="8710" max="8710" width="4.4609375" style="105" customWidth="1"/>
    <col min="8711" max="8711" width="4.3046875" style="105" customWidth="1"/>
    <col min="8712" max="8712" width="9.765625" style="105" customWidth="1"/>
    <col min="8713" max="8713" width="8" style="105" customWidth="1"/>
    <col min="8714" max="8714" width="4.69140625" style="105" customWidth="1"/>
    <col min="8715" max="8715" width="3.23046875" style="105" customWidth="1"/>
    <col min="8716" max="8716" width="0" style="105" hidden="1" customWidth="1"/>
    <col min="8717" max="8717" width="9.07421875" style="105" customWidth="1"/>
    <col min="8718" max="8718" width="3" style="105" customWidth="1"/>
    <col min="8719" max="8719" width="4" style="105" customWidth="1"/>
    <col min="8720" max="8720" width="2.3046875" style="105" customWidth="1"/>
    <col min="8721" max="8960" width="7.765625" style="105"/>
    <col min="8961" max="8961" width="6.765625" style="105" customWidth="1"/>
    <col min="8962" max="8962" width="10.69140625" style="105" customWidth="1"/>
    <col min="8963" max="8963" width="2.53515625" style="105" customWidth="1"/>
    <col min="8964" max="8964" width="2.07421875" style="105" customWidth="1"/>
    <col min="8965" max="8965" width="4.84375" style="105" customWidth="1"/>
    <col min="8966" max="8966" width="4.4609375" style="105" customWidth="1"/>
    <col min="8967" max="8967" width="4.3046875" style="105" customWidth="1"/>
    <col min="8968" max="8968" width="9.765625" style="105" customWidth="1"/>
    <col min="8969" max="8969" width="8" style="105" customWidth="1"/>
    <col min="8970" max="8970" width="4.69140625" style="105" customWidth="1"/>
    <col min="8971" max="8971" width="3.23046875" style="105" customWidth="1"/>
    <col min="8972" max="8972" width="0" style="105" hidden="1" customWidth="1"/>
    <col min="8973" max="8973" width="9.07421875" style="105" customWidth="1"/>
    <col min="8974" max="8974" width="3" style="105" customWidth="1"/>
    <col min="8975" max="8975" width="4" style="105" customWidth="1"/>
    <col min="8976" max="8976" width="2.3046875" style="105" customWidth="1"/>
    <col min="8977" max="9216" width="7.765625" style="105"/>
    <col min="9217" max="9217" width="6.765625" style="105" customWidth="1"/>
    <col min="9218" max="9218" width="10.69140625" style="105" customWidth="1"/>
    <col min="9219" max="9219" width="2.53515625" style="105" customWidth="1"/>
    <col min="9220" max="9220" width="2.07421875" style="105" customWidth="1"/>
    <col min="9221" max="9221" width="4.84375" style="105" customWidth="1"/>
    <col min="9222" max="9222" width="4.4609375" style="105" customWidth="1"/>
    <col min="9223" max="9223" width="4.3046875" style="105" customWidth="1"/>
    <col min="9224" max="9224" width="9.765625" style="105" customWidth="1"/>
    <col min="9225" max="9225" width="8" style="105" customWidth="1"/>
    <col min="9226" max="9226" width="4.69140625" style="105" customWidth="1"/>
    <col min="9227" max="9227" width="3.23046875" style="105" customWidth="1"/>
    <col min="9228" max="9228" width="0" style="105" hidden="1" customWidth="1"/>
    <col min="9229" max="9229" width="9.07421875" style="105" customWidth="1"/>
    <col min="9230" max="9230" width="3" style="105" customWidth="1"/>
    <col min="9231" max="9231" width="4" style="105" customWidth="1"/>
    <col min="9232" max="9232" width="2.3046875" style="105" customWidth="1"/>
    <col min="9233" max="9472" width="7.765625" style="105"/>
    <col min="9473" max="9473" width="6.765625" style="105" customWidth="1"/>
    <col min="9474" max="9474" width="10.69140625" style="105" customWidth="1"/>
    <col min="9475" max="9475" width="2.53515625" style="105" customWidth="1"/>
    <col min="9476" max="9476" width="2.07421875" style="105" customWidth="1"/>
    <col min="9477" max="9477" width="4.84375" style="105" customWidth="1"/>
    <col min="9478" max="9478" width="4.4609375" style="105" customWidth="1"/>
    <col min="9479" max="9479" width="4.3046875" style="105" customWidth="1"/>
    <col min="9480" max="9480" width="9.765625" style="105" customWidth="1"/>
    <col min="9481" max="9481" width="8" style="105" customWidth="1"/>
    <col min="9482" max="9482" width="4.69140625" style="105" customWidth="1"/>
    <col min="9483" max="9483" width="3.23046875" style="105" customWidth="1"/>
    <col min="9484" max="9484" width="0" style="105" hidden="1" customWidth="1"/>
    <col min="9485" max="9485" width="9.07421875" style="105" customWidth="1"/>
    <col min="9486" max="9486" width="3" style="105" customWidth="1"/>
    <col min="9487" max="9487" width="4" style="105" customWidth="1"/>
    <col min="9488" max="9488" width="2.3046875" style="105" customWidth="1"/>
    <col min="9489" max="9728" width="7.765625" style="105"/>
    <col min="9729" max="9729" width="6.765625" style="105" customWidth="1"/>
    <col min="9730" max="9730" width="10.69140625" style="105" customWidth="1"/>
    <col min="9731" max="9731" width="2.53515625" style="105" customWidth="1"/>
    <col min="9732" max="9732" width="2.07421875" style="105" customWidth="1"/>
    <col min="9733" max="9733" width="4.84375" style="105" customWidth="1"/>
    <col min="9734" max="9734" width="4.4609375" style="105" customWidth="1"/>
    <col min="9735" max="9735" width="4.3046875" style="105" customWidth="1"/>
    <col min="9736" max="9736" width="9.765625" style="105" customWidth="1"/>
    <col min="9737" max="9737" width="8" style="105" customWidth="1"/>
    <col min="9738" max="9738" width="4.69140625" style="105" customWidth="1"/>
    <col min="9739" max="9739" width="3.23046875" style="105" customWidth="1"/>
    <col min="9740" max="9740" width="0" style="105" hidden="1" customWidth="1"/>
    <col min="9741" max="9741" width="9.07421875" style="105" customWidth="1"/>
    <col min="9742" max="9742" width="3" style="105" customWidth="1"/>
    <col min="9743" max="9743" width="4" style="105" customWidth="1"/>
    <col min="9744" max="9744" width="2.3046875" style="105" customWidth="1"/>
    <col min="9745" max="9984" width="7.765625" style="105"/>
    <col min="9985" max="9985" width="6.765625" style="105" customWidth="1"/>
    <col min="9986" max="9986" width="10.69140625" style="105" customWidth="1"/>
    <col min="9987" max="9987" width="2.53515625" style="105" customWidth="1"/>
    <col min="9988" max="9988" width="2.07421875" style="105" customWidth="1"/>
    <col min="9989" max="9989" width="4.84375" style="105" customWidth="1"/>
    <col min="9990" max="9990" width="4.4609375" style="105" customWidth="1"/>
    <col min="9991" max="9991" width="4.3046875" style="105" customWidth="1"/>
    <col min="9992" max="9992" width="9.765625" style="105" customWidth="1"/>
    <col min="9993" max="9993" width="8" style="105" customWidth="1"/>
    <col min="9994" max="9994" width="4.69140625" style="105" customWidth="1"/>
    <col min="9995" max="9995" width="3.23046875" style="105" customWidth="1"/>
    <col min="9996" max="9996" width="0" style="105" hidden="1" customWidth="1"/>
    <col min="9997" max="9997" width="9.07421875" style="105" customWidth="1"/>
    <col min="9998" max="9998" width="3" style="105" customWidth="1"/>
    <col min="9999" max="9999" width="4" style="105" customWidth="1"/>
    <col min="10000" max="10000" width="2.3046875" style="105" customWidth="1"/>
    <col min="10001" max="10240" width="7.765625" style="105"/>
    <col min="10241" max="10241" width="6.765625" style="105" customWidth="1"/>
    <col min="10242" max="10242" width="10.69140625" style="105" customWidth="1"/>
    <col min="10243" max="10243" width="2.53515625" style="105" customWidth="1"/>
    <col min="10244" max="10244" width="2.07421875" style="105" customWidth="1"/>
    <col min="10245" max="10245" width="4.84375" style="105" customWidth="1"/>
    <col min="10246" max="10246" width="4.4609375" style="105" customWidth="1"/>
    <col min="10247" max="10247" width="4.3046875" style="105" customWidth="1"/>
    <col min="10248" max="10248" width="9.765625" style="105" customWidth="1"/>
    <col min="10249" max="10249" width="8" style="105" customWidth="1"/>
    <col min="10250" max="10250" width="4.69140625" style="105" customWidth="1"/>
    <col min="10251" max="10251" width="3.23046875" style="105" customWidth="1"/>
    <col min="10252" max="10252" width="0" style="105" hidden="1" customWidth="1"/>
    <col min="10253" max="10253" width="9.07421875" style="105" customWidth="1"/>
    <col min="10254" max="10254" width="3" style="105" customWidth="1"/>
    <col min="10255" max="10255" width="4" style="105" customWidth="1"/>
    <col min="10256" max="10256" width="2.3046875" style="105" customWidth="1"/>
    <col min="10257" max="10496" width="7.765625" style="105"/>
    <col min="10497" max="10497" width="6.765625" style="105" customWidth="1"/>
    <col min="10498" max="10498" width="10.69140625" style="105" customWidth="1"/>
    <col min="10499" max="10499" width="2.53515625" style="105" customWidth="1"/>
    <col min="10500" max="10500" width="2.07421875" style="105" customWidth="1"/>
    <col min="10501" max="10501" width="4.84375" style="105" customWidth="1"/>
    <col min="10502" max="10502" width="4.4609375" style="105" customWidth="1"/>
    <col min="10503" max="10503" width="4.3046875" style="105" customWidth="1"/>
    <col min="10504" max="10504" width="9.765625" style="105" customWidth="1"/>
    <col min="10505" max="10505" width="8" style="105" customWidth="1"/>
    <col min="10506" max="10506" width="4.69140625" style="105" customWidth="1"/>
    <col min="10507" max="10507" width="3.23046875" style="105" customWidth="1"/>
    <col min="10508" max="10508" width="0" style="105" hidden="1" customWidth="1"/>
    <col min="10509" max="10509" width="9.07421875" style="105" customWidth="1"/>
    <col min="10510" max="10510" width="3" style="105" customWidth="1"/>
    <col min="10511" max="10511" width="4" style="105" customWidth="1"/>
    <col min="10512" max="10512" width="2.3046875" style="105" customWidth="1"/>
    <col min="10513" max="10752" width="7.765625" style="105"/>
    <col min="10753" max="10753" width="6.765625" style="105" customWidth="1"/>
    <col min="10754" max="10754" width="10.69140625" style="105" customWidth="1"/>
    <col min="10755" max="10755" width="2.53515625" style="105" customWidth="1"/>
    <col min="10756" max="10756" width="2.07421875" style="105" customWidth="1"/>
    <col min="10757" max="10757" width="4.84375" style="105" customWidth="1"/>
    <col min="10758" max="10758" width="4.4609375" style="105" customWidth="1"/>
    <col min="10759" max="10759" width="4.3046875" style="105" customWidth="1"/>
    <col min="10760" max="10760" width="9.765625" style="105" customWidth="1"/>
    <col min="10761" max="10761" width="8" style="105" customWidth="1"/>
    <col min="10762" max="10762" width="4.69140625" style="105" customWidth="1"/>
    <col min="10763" max="10763" width="3.23046875" style="105" customWidth="1"/>
    <col min="10764" max="10764" width="0" style="105" hidden="1" customWidth="1"/>
    <col min="10765" max="10765" width="9.07421875" style="105" customWidth="1"/>
    <col min="10766" max="10766" width="3" style="105" customWidth="1"/>
    <col min="10767" max="10767" width="4" style="105" customWidth="1"/>
    <col min="10768" max="10768" width="2.3046875" style="105" customWidth="1"/>
    <col min="10769" max="11008" width="7.765625" style="105"/>
    <col min="11009" max="11009" width="6.765625" style="105" customWidth="1"/>
    <col min="11010" max="11010" width="10.69140625" style="105" customWidth="1"/>
    <col min="11011" max="11011" width="2.53515625" style="105" customWidth="1"/>
    <col min="11012" max="11012" width="2.07421875" style="105" customWidth="1"/>
    <col min="11013" max="11013" width="4.84375" style="105" customWidth="1"/>
    <col min="11014" max="11014" width="4.4609375" style="105" customWidth="1"/>
    <col min="11015" max="11015" width="4.3046875" style="105" customWidth="1"/>
    <col min="11016" max="11016" width="9.765625" style="105" customWidth="1"/>
    <col min="11017" max="11017" width="8" style="105" customWidth="1"/>
    <col min="11018" max="11018" width="4.69140625" style="105" customWidth="1"/>
    <col min="11019" max="11019" width="3.23046875" style="105" customWidth="1"/>
    <col min="11020" max="11020" width="0" style="105" hidden="1" customWidth="1"/>
    <col min="11021" max="11021" width="9.07421875" style="105" customWidth="1"/>
    <col min="11022" max="11022" width="3" style="105" customWidth="1"/>
    <col min="11023" max="11023" width="4" style="105" customWidth="1"/>
    <col min="11024" max="11024" width="2.3046875" style="105" customWidth="1"/>
    <col min="11025" max="11264" width="7.765625" style="105"/>
    <col min="11265" max="11265" width="6.765625" style="105" customWidth="1"/>
    <col min="11266" max="11266" width="10.69140625" style="105" customWidth="1"/>
    <col min="11267" max="11267" width="2.53515625" style="105" customWidth="1"/>
    <col min="11268" max="11268" width="2.07421875" style="105" customWidth="1"/>
    <col min="11269" max="11269" width="4.84375" style="105" customWidth="1"/>
    <col min="11270" max="11270" width="4.4609375" style="105" customWidth="1"/>
    <col min="11271" max="11271" width="4.3046875" style="105" customWidth="1"/>
    <col min="11272" max="11272" width="9.765625" style="105" customWidth="1"/>
    <col min="11273" max="11273" width="8" style="105" customWidth="1"/>
    <col min="11274" max="11274" width="4.69140625" style="105" customWidth="1"/>
    <col min="11275" max="11275" width="3.23046875" style="105" customWidth="1"/>
    <col min="11276" max="11276" width="0" style="105" hidden="1" customWidth="1"/>
    <col min="11277" max="11277" width="9.07421875" style="105" customWidth="1"/>
    <col min="11278" max="11278" width="3" style="105" customWidth="1"/>
    <col min="11279" max="11279" width="4" style="105" customWidth="1"/>
    <col min="11280" max="11280" width="2.3046875" style="105" customWidth="1"/>
    <col min="11281" max="11520" width="7.765625" style="105"/>
    <col min="11521" max="11521" width="6.765625" style="105" customWidth="1"/>
    <col min="11522" max="11522" width="10.69140625" style="105" customWidth="1"/>
    <col min="11523" max="11523" width="2.53515625" style="105" customWidth="1"/>
    <col min="11524" max="11524" width="2.07421875" style="105" customWidth="1"/>
    <col min="11525" max="11525" width="4.84375" style="105" customWidth="1"/>
    <col min="11526" max="11526" width="4.4609375" style="105" customWidth="1"/>
    <col min="11527" max="11527" width="4.3046875" style="105" customWidth="1"/>
    <col min="11528" max="11528" width="9.765625" style="105" customWidth="1"/>
    <col min="11529" max="11529" width="8" style="105" customWidth="1"/>
    <col min="11530" max="11530" width="4.69140625" style="105" customWidth="1"/>
    <col min="11531" max="11531" width="3.23046875" style="105" customWidth="1"/>
    <col min="11532" max="11532" width="0" style="105" hidden="1" customWidth="1"/>
    <col min="11533" max="11533" width="9.07421875" style="105" customWidth="1"/>
    <col min="11534" max="11534" width="3" style="105" customWidth="1"/>
    <col min="11535" max="11535" width="4" style="105" customWidth="1"/>
    <col min="11536" max="11536" width="2.3046875" style="105" customWidth="1"/>
    <col min="11537" max="11776" width="7.765625" style="105"/>
    <col min="11777" max="11777" width="6.765625" style="105" customWidth="1"/>
    <col min="11778" max="11778" width="10.69140625" style="105" customWidth="1"/>
    <col min="11779" max="11779" width="2.53515625" style="105" customWidth="1"/>
    <col min="11780" max="11780" width="2.07421875" style="105" customWidth="1"/>
    <col min="11781" max="11781" width="4.84375" style="105" customWidth="1"/>
    <col min="11782" max="11782" width="4.4609375" style="105" customWidth="1"/>
    <col min="11783" max="11783" width="4.3046875" style="105" customWidth="1"/>
    <col min="11784" max="11784" width="9.765625" style="105" customWidth="1"/>
    <col min="11785" max="11785" width="8" style="105" customWidth="1"/>
    <col min="11786" max="11786" width="4.69140625" style="105" customWidth="1"/>
    <col min="11787" max="11787" width="3.23046875" style="105" customWidth="1"/>
    <col min="11788" max="11788" width="0" style="105" hidden="1" customWidth="1"/>
    <col min="11789" max="11789" width="9.07421875" style="105" customWidth="1"/>
    <col min="11790" max="11790" width="3" style="105" customWidth="1"/>
    <col min="11791" max="11791" width="4" style="105" customWidth="1"/>
    <col min="11792" max="11792" width="2.3046875" style="105" customWidth="1"/>
    <col min="11793" max="12032" width="7.765625" style="105"/>
    <col min="12033" max="12033" width="6.765625" style="105" customWidth="1"/>
    <col min="12034" max="12034" width="10.69140625" style="105" customWidth="1"/>
    <col min="12035" max="12035" width="2.53515625" style="105" customWidth="1"/>
    <col min="12036" max="12036" width="2.07421875" style="105" customWidth="1"/>
    <col min="12037" max="12037" width="4.84375" style="105" customWidth="1"/>
    <col min="12038" max="12038" width="4.4609375" style="105" customWidth="1"/>
    <col min="12039" max="12039" width="4.3046875" style="105" customWidth="1"/>
    <col min="12040" max="12040" width="9.765625" style="105" customWidth="1"/>
    <col min="12041" max="12041" width="8" style="105" customWidth="1"/>
    <col min="12042" max="12042" width="4.69140625" style="105" customWidth="1"/>
    <col min="12043" max="12043" width="3.23046875" style="105" customWidth="1"/>
    <col min="12044" max="12044" width="0" style="105" hidden="1" customWidth="1"/>
    <col min="12045" max="12045" width="9.07421875" style="105" customWidth="1"/>
    <col min="12046" max="12046" width="3" style="105" customWidth="1"/>
    <col min="12047" max="12047" width="4" style="105" customWidth="1"/>
    <col min="12048" max="12048" width="2.3046875" style="105" customWidth="1"/>
    <col min="12049" max="12288" width="7.765625" style="105"/>
    <col min="12289" max="12289" width="6.765625" style="105" customWidth="1"/>
    <col min="12290" max="12290" width="10.69140625" style="105" customWidth="1"/>
    <col min="12291" max="12291" width="2.53515625" style="105" customWidth="1"/>
    <col min="12292" max="12292" width="2.07421875" style="105" customWidth="1"/>
    <col min="12293" max="12293" width="4.84375" style="105" customWidth="1"/>
    <col min="12294" max="12294" width="4.4609375" style="105" customWidth="1"/>
    <col min="12295" max="12295" width="4.3046875" style="105" customWidth="1"/>
    <col min="12296" max="12296" width="9.765625" style="105" customWidth="1"/>
    <col min="12297" max="12297" width="8" style="105" customWidth="1"/>
    <col min="12298" max="12298" width="4.69140625" style="105" customWidth="1"/>
    <col min="12299" max="12299" width="3.23046875" style="105" customWidth="1"/>
    <col min="12300" max="12300" width="0" style="105" hidden="1" customWidth="1"/>
    <col min="12301" max="12301" width="9.07421875" style="105" customWidth="1"/>
    <col min="12302" max="12302" width="3" style="105" customWidth="1"/>
    <col min="12303" max="12303" width="4" style="105" customWidth="1"/>
    <col min="12304" max="12304" width="2.3046875" style="105" customWidth="1"/>
    <col min="12305" max="12544" width="7.765625" style="105"/>
    <col min="12545" max="12545" width="6.765625" style="105" customWidth="1"/>
    <col min="12546" max="12546" width="10.69140625" style="105" customWidth="1"/>
    <col min="12547" max="12547" width="2.53515625" style="105" customWidth="1"/>
    <col min="12548" max="12548" width="2.07421875" style="105" customWidth="1"/>
    <col min="12549" max="12549" width="4.84375" style="105" customWidth="1"/>
    <col min="12550" max="12550" width="4.4609375" style="105" customWidth="1"/>
    <col min="12551" max="12551" width="4.3046875" style="105" customWidth="1"/>
    <col min="12552" max="12552" width="9.765625" style="105" customWidth="1"/>
    <col min="12553" max="12553" width="8" style="105" customWidth="1"/>
    <col min="12554" max="12554" width="4.69140625" style="105" customWidth="1"/>
    <col min="12555" max="12555" width="3.23046875" style="105" customWidth="1"/>
    <col min="12556" max="12556" width="0" style="105" hidden="1" customWidth="1"/>
    <col min="12557" max="12557" width="9.07421875" style="105" customWidth="1"/>
    <col min="12558" max="12558" width="3" style="105" customWidth="1"/>
    <col min="12559" max="12559" width="4" style="105" customWidth="1"/>
    <col min="12560" max="12560" width="2.3046875" style="105" customWidth="1"/>
    <col min="12561" max="12800" width="7.765625" style="105"/>
    <col min="12801" max="12801" width="6.765625" style="105" customWidth="1"/>
    <col min="12802" max="12802" width="10.69140625" style="105" customWidth="1"/>
    <col min="12803" max="12803" width="2.53515625" style="105" customWidth="1"/>
    <col min="12804" max="12804" width="2.07421875" style="105" customWidth="1"/>
    <col min="12805" max="12805" width="4.84375" style="105" customWidth="1"/>
    <col min="12806" max="12806" width="4.4609375" style="105" customWidth="1"/>
    <col min="12807" max="12807" width="4.3046875" style="105" customWidth="1"/>
    <col min="12808" max="12808" width="9.765625" style="105" customWidth="1"/>
    <col min="12809" max="12809" width="8" style="105" customWidth="1"/>
    <col min="12810" max="12810" width="4.69140625" style="105" customWidth="1"/>
    <col min="12811" max="12811" width="3.23046875" style="105" customWidth="1"/>
    <col min="12812" max="12812" width="0" style="105" hidden="1" customWidth="1"/>
    <col min="12813" max="12813" width="9.07421875" style="105" customWidth="1"/>
    <col min="12814" max="12814" width="3" style="105" customWidth="1"/>
    <col min="12815" max="12815" width="4" style="105" customWidth="1"/>
    <col min="12816" max="12816" width="2.3046875" style="105" customWidth="1"/>
    <col min="12817" max="13056" width="7.765625" style="105"/>
    <col min="13057" max="13057" width="6.765625" style="105" customWidth="1"/>
    <col min="13058" max="13058" width="10.69140625" style="105" customWidth="1"/>
    <col min="13059" max="13059" width="2.53515625" style="105" customWidth="1"/>
    <col min="13060" max="13060" width="2.07421875" style="105" customWidth="1"/>
    <col min="13061" max="13061" width="4.84375" style="105" customWidth="1"/>
    <col min="13062" max="13062" width="4.4609375" style="105" customWidth="1"/>
    <col min="13063" max="13063" width="4.3046875" style="105" customWidth="1"/>
    <col min="13064" max="13064" width="9.765625" style="105" customWidth="1"/>
    <col min="13065" max="13065" width="8" style="105" customWidth="1"/>
    <col min="13066" max="13066" width="4.69140625" style="105" customWidth="1"/>
    <col min="13067" max="13067" width="3.23046875" style="105" customWidth="1"/>
    <col min="13068" max="13068" width="0" style="105" hidden="1" customWidth="1"/>
    <col min="13069" max="13069" width="9.07421875" style="105" customWidth="1"/>
    <col min="13070" max="13070" width="3" style="105" customWidth="1"/>
    <col min="13071" max="13071" width="4" style="105" customWidth="1"/>
    <col min="13072" max="13072" width="2.3046875" style="105" customWidth="1"/>
    <col min="13073" max="13312" width="7.765625" style="105"/>
    <col min="13313" max="13313" width="6.765625" style="105" customWidth="1"/>
    <col min="13314" max="13314" width="10.69140625" style="105" customWidth="1"/>
    <col min="13315" max="13315" width="2.53515625" style="105" customWidth="1"/>
    <col min="13316" max="13316" width="2.07421875" style="105" customWidth="1"/>
    <col min="13317" max="13317" width="4.84375" style="105" customWidth="1"/>
    <col min="13318" max="13318" width="4.4609375" style="105" customWidth="1"/>
    <col min="13319" max="13319" width="4.3046875" style="105" customWidth="1"/>
    <col min="13320" max="13320" width="9.765625" style="105" customWidth="1"/>
    <col min="13321" max="13321" width="8" style="105" customWidth="1"/>
    <col min="13322" max="13322" width="4.69140625" style="105" customWidth="1"/>
    <col min="13323" max="13323" width="3.23046875" style="105" customWidth="1"/>
    <col min="13324" max="13324" width="0" style="105" hidden="1" customWidth="1"/>
    <col min="13325" max="13325" width="9.07421875" style="105" customWidth="1"/>
    <col min="13326" max="13326" width="3" style="105" customWidth="1"/>
    <col min="13327" max="13327" width="4" style="105" customWidth="1"/>
    <col min="13328" max="13328" width="2.3046875" style="105" customWidth="1"/>
    <col min="13329" max="13568" width="7.765625" style="105"/>
    <col min="13569" max="13569" width="6.765625" style="105" customWidth="1"/>
    <col min="13570" max="13570" width="10.69140625" style="105" customWidth="1"/>
    <col min="13571" max="13571" width="2.53515625" style="105" customWidth="1"/>
    <col min="13572" max="13572" width="2.07421875" style="105" customWidth="1"/>
    <col min="13573" max="13573" width="4.84375" style="105" customWidth="1"/>
    <col min="13574" max="13574" width="4.4609375" style="105" customWidth="1"/>
    <col min="13575" max="13575" width="4.3046875" style="105" customWidth="1"/>
    <col min="13576" max="13576" width="9.765625" style="105" customWidth="1"/>
    <col min="13577" max="13577" width="8" style="105" customWidth="1"/>
    <col min="13578" max="13578" width="4.69140625" style="105" customWidth="1"/>
    <col min="13579" max="13579" width="3.23046875" style="105" customWidth="1"/>
    <col min="13580" max="13580" width="0" style="105" hidden="1" customWidth="1"/>
    <col min="13581" max="13581" width="9.07421875" style="105" customWidth="1"/>
    <col min="13582" max="13582" width="3" style="105" customWidth="1"/>
    <col min="13583" max="13583" width="4" style="105" customWidth="1"/>
    <col min="13584" max="13584" width="2.3046875" style="105" customWidth="1"/>
    <col min="13585" max="13824" width="7.765625" style="105"/>
    <col min="13825" max="13825" width="6.765625" style="105" customWidth="1"/>
    <col min="13826" max="13826" width="10.69140625" style="105" customWidth="1"/>
    <col min="13827" max="13827" width="2.53515625" style="105" customWidth="1"/>
    <col min="13828" max="13828" width="2.07421875" style="105" customWidth="1"/>
    <col min="13829" max="13829" width="4.84375" style="105" customWidth="1"/>
    <col min="13830" max="13830" width="4.4609375" style="105" customWidth="1"/>
    <col min="13831" max="13831" width="4.3046875" style="105" customWidth="1"/>
    <col min="13832" max="13832" width="9.765625" style="105" customWidth="1"/>
    <col min="13833" max="13833" width="8" style="105" customWidth="1"/>
    <col min="13834" max="13834" width="4.69140625" style="105" customWidth="1"/>
    <col min="13835" max="13835" width="3.23046875" style="105" customWidth="1"/>
    <col min="13836" max="13836" width="0" style="105" hidden="1" customWidth="1"/>
    <col min="13837" max="13837" width="9.07421875" style="105" customWidth="1"/>
    <col min="13838" max="13838" width="3" style="105" customWidth="1"/>
    <col min="13839" max="13839" width="4" style="105" customWidth="1"/>
    <col min="13840" max="13840" width="2.3046875" style="105" customWidth="1"/>
    <col min="13841" max="14080" width="7.765625" style="105"/>
    <col min="14081" max="14081" width="6.765625" style="105" customWidth="1"/>
    <col min="14082" max="14082" width="10.69140625" style="105" customWidth="1"/>
    <col min="14083" max="14083" width="2.53515625" style="105" customWidth="1"/>
    <col min="14084" max="14084" width="2.07421875" style="105" customWidth="1"/>
    <col min="14085" max="14085" width="4.84375" style="105" customWidth="1"/>
    <col min="14086" max="14086" width="4.4609375" style="105" customWidth="1"/>
    <col min="14087" max="14087" width="4.3046875" style="105" customWidth="1"/>
    <col min="14088" max="14088" width="9.765625" style="105" customWidth="1"/>
    <col min="14089" max="14089" width="8" style="105" customWidth="1"/>
    <col min="14090" max="14090" width="4.69140625" style="105" customWidth="1"/>
    <col min="14091" max="14091" width="3.23046875" style="105" customWidth="1"/>
    <col min="14092" max="14092" width="0" style="105" hidden="1" customWidth="1"/>
    <col min="14093" max="14093" width="9.07421875" style="105" customWidth="1"/>
    <col min="14094" max="14094" width="3" style="105" customWidth="1"/>
    <col min="14095" max="14095" width="4" style="105" customWidth="1"/>
    <col min="14096" max="14096" width="2.3046875" style="105" customWidth="1"/>
    <col min="14097" max="14336" width="7.765625" style="105"/>
    <col min="14337" max="14337" width="6.765625" style="105" customWidth="1"/>
    <col min="14338" max="14338" width="10.69140625" style="105" customWidth="1"/>
    <col min="14339" max="14339" width="2.53515625" style="105" customWidth="1"/>
    <col min="14340" max="14340" width="2.07421875" style="105" customWidth="1"/>
    <col min="14341" max="14341" width="4.84375" style="105" customWidth="1"/>
    <col min="14342" max="14342" width="4.4609375" style="105" customWidth="1"/>
    <col min="14343" max="14343" width="4.3046875" style="105" customWidth="1"/>
    <col min="14344" max="14344" width="9.765625" style="105" customWidth="1"/>
    <col min="14345" max="14345" width="8" style="105" customWidth="1"/>
    <col min="14346" max="14346" width="4.69140625" style="105" customWidth="1"/>
    <col min="14347" max="14347" width="3.23046875" style="105" customWidth="1"/>
    <col min="14348" max="14348" width="0" style="105" hidden="1" customWidth="1"/>
    <col min="14349" max="14349" width="9.07421875" style="105" customWidth="1"/>
    <col min="14350" max="14350" width="3" style="105" customWidth="1"/>
    <col min="14351" max="14351" width="4" style="105" customWidth="1"/>
    <col min="14352" max="14352" width="2.3046875" style="105" customWidth="1"/>
    <col min="14353" max="14592" width="7.765625" style="105"/>
    <col min="14593" max="14593" width="6.765625" style="105" customWidth="1"/>
    <col min="14594" max="14594" width="10.69140625" style="105" customWidth="1"/>
    <col min="14595" max="14595" width="2.53515625" style="105" customWidth="1"/>
    <col min="14596" max="14596" width="2.07421875" style="105" customWidth="1"/>
    <col min="14597" max="14597" width="4.84375" style="105" customWidth="1"/>
    <col min="14598" max="14598" width="4.4609375" style="105" customWidth="1"/>
    <col min="14599" max="14599" width="4.3046875" style="105" customWidth="1"/>
    <col min="14600" max="14600" width="9.765625" style="105" customWidth="1"/>
    <col min="14601" max="14601" width="8" style="105" customWidth="1"/>
    <col min="14602" max="14602" width="4.69140625" style="105" customWidth="1"/>
    <col min="14603" max="14603" width="3.23046875" style="105" customWidth="1"/>
    <col min="14604" max="14604" width="0" style="105" hidden="1" customWidth="1"/>
    <col min="14605" max="14605" width="9.07421875" style="105" customWidth="1"/>
    <col min="14606" max="14606" width="3" style="105" customWidth="1"/>
    <col min="14607" max="14607" width="4" style="105" customWidth="1"/>
    <col min="14608" max="14608" width="2.3046875" style="105" customWidth="1"/>
    <col min="14609" max="14848" width="7.765625" style="105"/>
    <col min="14849" max="14849" width="6.765625" style="105" customWidth="1"/>
    <col min="14850" max="14850" width="10.69140625" style="105" customWidth="1"/>
    <col min="14851" max="14851" width="2.53515625" style="105" customWidth="1"/>
    <col min="14852" max="14852" width="2.07421875" style="105" customWidth="1"/>
    <col min="14853" max="14853" width="4.84375" style="105" customWidth="1"/>
    <col min="14854" max="14854" width="4.4609375" style="105" customWidth="1"/>
    <col min="14855" max="14855" width="4.3046875" style="105" customWidth="1"/>
    <col min="14856" max="14856" width="9.765625" style="105" customWidth="1"/>
    <col min="14857" max="14857" width="8" style="105" customWidth="1"/>
    <col min="14858" max="14858" width="4.69140625" style="105" customWidth="1"/>
    <col min="14859" max="14859" width="3.23046875" style="105" customWidth="1"/>
    <col min="14860" max="14860" width="0" style="105" hidden="1" customWidth="1"/>
    <col min="14861" max="14861" width="9.07421875" style="105" customWidth="1"/>
    <col min="14862" max="14862" width="3" style="105" customWidth="1"/>
    <col min="14863" max="14863" width="4" style="105" customWidth="1"/>
    <col min="14864" max="14864" width="2.3046875" style="105" customWidth="1"/>
    <col min="14865" max="15104" width="7.765625" style="105"/>
    <col min="15105" max="15105" width="6.765625" style="105" customWidth="1"/>
    <col min="15106" max="15106" width="10.69140625" style="105" customWidth="1"/>
    <col min="15107" max="15107" width="2.53515625" style="105" customWidth="1"/>
    <col min="15108" max="15108" width="2.07421875" style="105" customWidth="1"/>
    <col min="15109" max="15109" width="4.84375" style="105" customWidth="1"/>
    <col min="15110" max="15110" width="4.4609375" style="105" customWidth="1"/>
    <col min="15111" max="15111" width="4.3046875" style="105" customWidth="1"/>
    <col min="15112" max="15112" width="9.765625" style="105" customWidth="1"/>
    <col min="15113" max="15113" width="8" style="105" customWidth="1"/>
    <col min="15114" max="15114" width="4.69140625" style="105" customWidth="1"/>
    <col min="15115" max="15115" width="3.23046875" style="105" customWidth="1"/>
    <col min="15116" max="15116" width="0" style="105" hidden="1" customWidth="1"/>
    <col min="15117" max="15117" width="9.07421875" style="105" customWidth="1"/>
    <col min="15118" max="15118" width="3" style="105" customWidth="1"/>
    <col min="15119" max="15119" width="4" style="105" customWidth="1"/>
    <col min="15120" max="15120" width="2.3046875" style="105" customWidth="1"/>
    <col min="15121" max="15360" width="7.765625" style="105"/>
    <col min="15361" max="15361" width="6.765625" style="105" customWidth="1"/>
    <col min="15362" max="15362" width="10.69140625" style="105" customWidth="1"/>
    <col min="15363" max="15363" width="2.53515625" style="105" customWidth="1"/>
    <col min="15364" max="15364" width="2.07421875" style="105" customWidth="1"/>
    <col min="15365" max="15365" width="4.84375" style="105" customWidth="1"/>
    <col min="15366" max="15366" width="4.4609375" style="105" customWidth="1"/>
    <col min="15367" max="15367" width="4.3046875" style="105" customWidth="1"/>
    <col min="15368" max="15368" width="9.765625" style="105" customWidth="1"/>
    <col min="15369" max="15369" width="8" style="105" customWidth="1"/>
    <col min="15370" max="15370" width="4.69140625" style="105" customWidth="1"/>
    <col min="15371" max="15371" width="3.23046875" style="105" customWidth="1"/>
    <col min="15372" max="15372" width="0" style="105" hidden="1" customWidth="1"/>
    <col min="15373" max="15373" width="9.07421875" style="105" customWidth="1"/>
    <col min="15374" max="15374" width="3" style="105" customWidth="1"/>
    <col min="15375" max="15375" width="4" style="105" customWidth="1"/>
    <col min="15376" max="15376" width="2.3046875" style="105" customWidth="1"/>
    <col min="15377" max="15616" width="7.765625" style="105"/>
    <col min="15617" max="15617" width="6.765625" style="105" customWidth="1"/>
    <col min="15618" max="15618" width="10.69140625" style="105" customWidth="1"/>
    <col min="15619" max="15619" width="2.53515625" style="105" customWidth="1"/>
    <col min="15620" max="15620" width="2.07421875" style="105" customWidth="1"/>
    <col min="15621" max="15621" width="4.84375" style="105" customWidth="1"/>
    <col min="15622" max="15622" width="4.4609375" style="105" customWidth="1"/>
    <col min="15623" max="15623" width="4.3046875" style="105" customWidth="1"/>
    <col min="15624" max="15624" width="9.765625" style="105" customWidth="1"/>
    <col min="15625" max="15625" width="8" style="105" customWidth="1"/>
    <col min="15626" max="15626" width="4.69140625" style="105" customWidth="1"/>
    <col min="15627" max="15627" width="3.23046875" style="105" customWidth="1"/>
    <col min="15628" max="15628" width="0" style="105" hidden="1" customWidth="1"/>
    <col min="15629" max="15629" width="9.07421875" style="105" customWidth="1"/>
    <col min="15630" max="15630" width="3" style="105" customWidth="1"/>
    <col min="15631" max="15631" width="4" style="105" customWidth="1"/>
    <col min="15632" max="15632" width="2.3046875" style="105" customWidth="1"/>
    <col min="15633" max="15872" width="7.765625" style="105"/>
    <col min="15873" max="15873" width="6.765625" style="105" customWidth="1"/>
    <col min="15874" max="15874" width="10.69140625" style="105" customWidth="1"/>
    <col min="15875" max="15875" width="2.53515625" style="105" customWidth="1"/>
    <col min="15876" max="15876" width="2.07421875" style="105" customWidth="1"/>
    <col min="15877" max="15877" width="4.84375" style="105" customWidth="1"/>
    <col min="15878" max="15878" width="4.4609375" style="105" customWidth="1"/>
    <col min="15879" max="15879" width="4.3046875" style="105" customWidth="1"/>
    <col min="15880" max="15880" width="9.765625" style="105" customWidth="1"/>
    <col min="15881" max="15881" width="8" style="105" customWidth="1"/>
    <col min="15882" max="15882" width="4.69140625" style="105" customWidth="1"/>
    <col min="15883" max="15883" width="3.23046875" style="105" customWidth="1"/>
    <col min="15884" max="15884" width="0" style="105" hidden="1" customWidth="1"/>
    <col min="15885" max="15885" width="9.07421875" style="105" customWidth="1"/>
    <col min="15886" max="15886" width="3" style="105" customWidth="1"/>
    <col min="15887" max="15887" width="4" style="105" customWidth="1"/>
    <col min="15888" max="15888" width="2.3046875" style="105" customWidth="1"/>
    <col min="15889" max="16128" width="7.765625" style="105"/>
    <col min="16129" max="16129" width="6.765625" style="105" customWidth="1"/>
    <col min="16130" max="16130" width="10.69140625" style="105" customWidth="1"/>
    <col min="16131" max="16131" width="2.53515625" style="105" customWidth="1"/>
    <col min="16132" max="16132" width="2.07421875" style="105" customWidth="1"/>
    <col min="16133" max="16133" width="4.84375" style="105" customWidth="1"/>
    <col min="16134" max="16134" width="4.4609375" style="105" customWidth="1"/>
    <col min="16135" max="16135" width="4.3046875" style="105" customWidth="1"/>
    <col min="16136" max="16136" width="9.765625" style="105" customWidth="1"/>
    <col min="16137" max="16137" width="8" style="105" customWidth="1"/>
    <col min="16138" max="16138" width="4.69140625" style="105" customWidth="1"/>
    <col min="16139" max="16139" width="3.23046875" style="105" customWidth="1"/>
    <col min="16140" max="16140" width="0" style="105" hidden="1" customWidth="1"/>
    <col min="16141" max="16141" width="9.07421875" style="105" customWidth="1"/>
    <col min="16142" max="16142" width="3" style="105" customWidth="1"/>
    <col min="16143" max="16143" width="4" style="105" customWidth="1"/>
    <col min="16144" max="16144" width="2.3046875" style="105" customWidth="1"/>
    <col min="16145" max="16384" width="7.765625" style="105"/>
  </cols>
  <sheetData>
    <row r="4" spans="1:19" ht="18.5">
      <c r="A4" s="673"/>
      <c r="B4" s="673"/>
      <c r="C4" s="673"/>
      <c r="D4" s="673"/>
      <c r="E4" s="673"/>
      <c r="F4" s="673"/>
      <c r="G4" s="673"/>
      <c r="H4" s="673"/>
      <c r="I4" s="673"/>
      <c r="J4" s="673"/>
      <c r="K4" s="673"/>
      <c r="L4" s="673"/>
      <c r="M4" s="673"/>
      <c r="N4" s="673"/>
      <c r="O4" s="673"/>
      <c r="P4" s="673"/>
      <c r="Q4" s="104"/>
    </row>
    <row r="5" spans="1:19" ht="9.75" customHeight="1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</row>
    <row r="6" spans="1:19">
      <c r="A6" s="106"/>
      <c r="B6" s="106"/>
      <c r="C6" s="107"/>
      <c r="D6" s="106"/>
      <c r="I6" s="674"/>
      <c r="J6" s="674"/>
      <c r="K6" s="106"/>
      <c r="L6" s="106"/>
      <c r="M6" s="106"/>
      <c r="N6" s="106"/>
      <c r="O6" s="106"/>
      <c r="P6" s="106"/>
      <c r="Q6" s="106"/>
      <c r="R6" s="106"/>
      <c r="S6" s="106"/>
    </row>
    <row r="7" spans="1:19">
      <c r="A7" s="106"/>
      <c r="B7" s="106"/>
      <c r="C7" s="107"/>
      <c r="D7" s="106"/>
      <c r="I7" s="675"/>
      <c r="J7" s="675"/>
      <c r="K7" s="106"/>
      <c r="L7" s="106"/>
      <c r="M7" s="106"/>
      <c r="N7" s="106"/>
      <c r="O7" s="106"/>
      <c r="P7" s="106"/>
      <c r="Q7" s="106"/>
      <c r="R7" s="106"/>
      <c r="S7" s="106"/>
    </row>
    <row r="8" spans="1:19">
      <c r="A8" s="106"/>
      <c r="B8" s="106"/>
      <c r="C8" s="107"/>
      <c r="D8" s="106"/>
      <c r="I8" s="140"/>
      <c r="J8" s="140"/>
      <c r="K8" s="106"/>
      <c r="L8" s="106"/>
      <c r="M8" s="106"/>
      <c r="N8" s="106"/>
      <c r="O8" s="106"/>
      <c r="P8" s="106"/>
      <c r="Q8" s="106"/>
      <c r="R8" s="106"/>
      <c r="S8" s="106"/>
    </row>
    <row r="9" spans="1:19">
      <c r="A9" s="106"/>
      <c r="B9" s="106"/>
      <c r="C9" s="107"/>
      <c r="D9" s="106"/>
      <c r="I9" s="108"/>
      <c r="J9" s="108"/>
      <c r="K9" s="106"/>
      <c r="L9" s="106"/>
      <c r="M9" s="106"/>
      <c r="N9" s="106"/>
      <c r="O9" s="106"/>
      <c r="P9" s="106"/>
      <c r="Q9" s="106"/>
      <c r="R9" s="106"/>
      <c r="S9" s="106"/>
    </row>
    <row r="10" spans="1:19">
      <c r="A10" s="106"/>
      <c r="B10" s="106"/>
      <c r="C10" s="107"/>
      <c r="D10" s="106"/>
      <c r="I10" s="108"/>
      <c r="J10" s="108"/>
      <c r="K10" s="106"/>
      <c r="L10" s="106"/>
      <c r="M10" s="106"/>
      <c r="N10" s="106"/>
      <c r="O10" s="106"/>
      <c r="P10" s="106"/>
      <c r="Q10" s="106"/>
      <c r="R10" s="106"/>
      <c r="S10" s="106"/>
    </row>
    <row r="11" spans="1:19">
      <c r="A11" s="106"/>
      <c r="B11" s="106"/>
      <c r="C11" s="107"/>
      <c r="D11" s="106"/>
      <c r="I11" s="108"/>
      <c r="J11" s="108"/>
      <c r="K11" s="106"/>
      <c r="L11" s="106"/>
      <c r="M11" s="106"/>
      <c r="N11" s="106"/>
      <c r="O11" s="106"/>
      <c r="P11" s="106"/>
      <c r="Q11" s="106"/>
      <c r="R11" s="106"/>
      <c r="S11" s="106"/>
    </row>
    <row r="12" spans="1:19">
      <c r="A12" s="106"/>
      <c r="B12" s="106"/>
      <c r="C12" s="107"/>
      <c r="D12" s="106"/>
      <c r="E12" s="106"/>
      <c r="F12" s="106"/>
      <c r="G12" s="106"/>
      <c r="H12" s="106"/>
      <c r="I12" s="106"/>
      <c r="J12" s="106"/>
      <c r="K12" s="109"/>
      <c r="L12" s="106"/>
      <c r="M12" s="110"/>
      <c r="N12" s="111"/>
      <c r="O12" s="112"/>
      <c r="P12" s="112"/>
      <c r="Q12" s="112"/>
      <c r="R12" s="111"/>
      <c r="S12" s="111"/>
    </row>
    <row r="13" spans="1:19">
      <c r="A13" s="106"/>
      <c r="B13" s="106"/>
      <c r="C13" s="106"/>
      <c r="D13" s="106"/>
      <c r="E13" s="106"/>
      <c r="F13" s="106"/>
      <c r="G13" s="113"/>
      <c r="H13" s="106"/>
      <c r="I13" s="106"/>
      <c r="J13" s="106"/>
      <c r="K13" s="106"/>
      <c r="L13" s="113"/>
      <c r="M13" s="106"/>
      <c r="N13" s="106"/>
      <c r="O13" s="106"/>
      <c r="P13" s="106"/>
      <c r="Q13" s="106"/>
      <c r="R13" s="106"/>
      <c r="S13" s="106"/>
    </row>
    <row r="14" spans="1:19">
      <c r="A14" s="674"/>
      <c r="B14" s="674"/>
      <c r="C14" s="674"/>
      <c r="D14" s="109"/>
      <c r="E14" s="106"/>
      <c r="F14" s="107"/>
      <c r="G14" s="107"/>
      <c r="H14" s="106"/>
      <c r="I14" s="106"/>
      <c r="J14" s="113"/>
      <c r="K14" s="106"/>
      <c r="L14" s="106"/>
      <c r="M14" s="106"/>
      <c r="N14" s="106"/>
      <c r="O14" s="106"/>
      <c r="P14" s="106"/>
      <c r="Q14" s="106"/>
    </row>
    <row r="15" spans="1:19">
      <c r="A15" s="109"/>
      <c r="B15" s="109"/>
      <c r="C15" s="109"/>
      <c r="D15" s="109"/>
      <c r="E15" s="106"/>
      <c r="F15" s="107"/>
      <c r="G15" s="107"/>
      <c r="H15" s="106"/>
      <c r="I15" s="106"/>
      <c r="J15" s="113"/>
      <c r="K15" s="106"/>
      <c r="L15" s="106"/>
      <c r="M15" s="106"/>
      <c r="N15" s="106"/>
      <c r="O15" s="106"/>
      <c r="P15" s="106"/>
      <c r="Q15" s="106"/>
    </row>
    <row r="16" spans="1:19" ht="15" customHeight="1">
      <c r="A16" s="106"/>
      <c r="B16" s="106"/>
      <c r="C16" s="106"/>
      <c r="D16" s="109"/>
      <c r="E16" s="106"/>
      <c r="F16" s="106"/>
      <c r="K16" s="106"/>
      <c r="L16" s="106"/>
      <c r="M16" s="106"/>
      <c r="N16" s="106"/>
      <c r="O16" s="106"/>
      <c r="P16" s="106"/>
      <c r="Q16" s="106"/>
    </row>
    <row r="17" spans="1:17" ht="15" customHeight="1">
      <c r="A17" s="106"/>
      <c r="B17" s="106"/>
      <c r="C17" s="106"/>
      <c r="D17" s="106"/>
      <c r="E17" s="106"/>
      <c r="F17" s="106"/>
      <c r="K17" s="106"/>
      <c r="L17" s="106"/>
      <c r="M17" s="106"/>
      <c r="N17" s="106"/>
      <c r="O17" s="106"/>
      <c r="P17" s="106"/>
      <c r="Q17" s="106"/>
    </row>
    <row r="18" spans="1:17" ht="49.5" customHeight="1">
      <c r="A18" s="676" t="s">
        <v>204</v>
      </c>
      <c r="B18" s="676"/>
      <c r="C18" s="676"/>
      <c r="D18" s="676"/>
      <c r="E18" s="676"/>
      <c r="F18" s="676"/>
      <c r="G18" s="676"/>
      <c r="H18" s="676"/>
      <c r="I18" s="676"/>
      <c r="J18" s="676"/>
      <c r="K18" s="676"/>
      <c r="L18" s="676"/>
      <c r="M18" s="676"/>
      <c r="N18" s="676"/>
      <c r="O18" s="676"/>
      <c r="P18" s="676"/>
      <c r="Q18" s="106"/>
    </row>
    <row r="19" spans="1:17" ht="41.25" customHeight="1">
      <c r="A19" s="676" t="str">
        <f>IF(Input!C7 = "SGS", ""&amp;Input!C7&amp;"",""&amp;Input!C7&amp;" ("&amp;Input!C14&amp;")")</f>
        <v>SGS</v>
      </c>
      <c r="B19" s="676"/>
      <c r="C19" s="676"/>
      <c r="D19" s="676"/>
      <c r="E19" s="676"/>
      <c r="F19" s="676"/>
      <c r="G19" s="676"/>
      <c r="H19" s="676"/>
      <c r="I19" s="676"/>
      <c r="J19" s="676"/>
      <c r="K19" s="676"/>
      <c r="L19" s="676"/>
      <c r="M19" s="676"/>
      <c r="N19" s="676"/>
      <c r="O19" s="676"/>
      <c r="P19" s="676"/>
      <c r="Q19" s="106"/>
    </row>
    <row r="20" spans="1:17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</row>
    <row r="21" spans="1:17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</row>
    <row r="22" spans="1:17">
      <c r="A22" s="107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</row>
    <row r="23" spans="1:17">
      <c r="A23" s="114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</row>
    <row r="24" spans="1:17">
      <c r="A24" s="115"/>
      <c r="B24" s="116"/>
      <c r="C24" s="670"/>
      <c r="D24" s="670"/>
      <c r="E24" s="670"/>
      <c r="F24" s="670"/>
      <c r="G24" s="670"/>
      <c r="H24" s="116"/>
      <c r="I24" s="116"/>
      <c r="J24" s="671"/>
      <c r="K24" s="671"/>
      <c r="L24" s="671"/>
      <c r="M24" s="117"/>
      <c r="N24" s="118"/>
      <c r="O24" s="118"/>
      <c r="P24" s="118"/>
      <c r="Q24" s="106"/>
    </row>
    <row r="25" spans="1:17">
      <c r="A25" s="119"/>
      <c r="B25" s="119"/>
      <c r="C25" s="672"/>
      <c r="D25" s="672"/>
      <c r="E25" s="672"/>
      <c r="F25" s="672"/>
      <c r="G25" s="672"/>
      <c r="H25" s="106"/>
      <c r="I25" s="106"/>
      <c r="J25" s="672"/>
      <c r="K25" s="672"/>
      <c r="L25" s="672"/>
      <c r="M25" s="106"/>
      <c r="N25" s="672"/>
      <c r="O25" s="672"/>
      <c r="P25" s="672"/>
      <c r="Q25" s="106"/>
    </row>
    <row r="26" spans="1:17">
      <c r="A26" s="119"/>
      <c r="B26" s="119"/>
      <c r="C26" s="672"/>
      <c r="D26" s="672"/>
      <c r="E26" s="672"/>
      <c r="F26" s="672"/>
      <c r="G26" s="672"/>
      <c r="H26" s="106"/>
      <c r="I26" s="106"/>
      <c r="J26" s="672"/>
      <c r="K26" s="672"/>
      <c r="L26" s="672"/>
      <c r="M26" s="106"/>
      <c r="N26" s="672"/>
      <c r="O26" s="672"/>
      <c r="P26" s="672"/>
      <c r="Q26" s="106"/>
    </row>
    <row r="27" spans="1:17" ht="18.5">
      <c r="A27" s="106"/>
      <c r="B27" s="677" t="s">
        <v>205</v>
      </c>
      <c r="C27" s="677"/>
      <c r="D27" s="107" t="s">
        <v>89</v>
      </c>
      <c r="E27" s="678" t="str">
        <f>IF(Input!C4 = "","",Input!C4)</f>
        <v>VPSB</v>
      </c>
      <c r="F27" s="678"/>
      <c r="G27" s="678"/>
      <c r="H27" s="678"/>
      <c r="I27" s="678"/>
      <c r="J27" s="678"/>
      <c r="K27" s="678"/>
      <c r="L27" s="678"/>
      <c r="M27" s="678"/>
      <c r="N27" s="106"/>
      <c r="O27" s="106"/>
      <c r="P27" s="106"/>
      <c r="Q27" s="106"/>
    </row>
    <row r="28" spans="1:17" ht="18.5">
      <c r="A28" s="106"/>
      <c r="B28" s="677" t="s">
        <v>177</v>
      </c>
      <c r="C28" s="677"/>
      <c r="D28" s="107" t="s">
        <v>89</v>
      </c>
      <c r="E28" s="678" t="str">
        <f>IF(Input!C5 = "","",Input!C5)</f>
        <v>Larut-A</v>
      </c>
      <c r="F28" s="678"/>
      <c r="G28" s="678"/>
      <c r="H28" s="678"/>
      <c r="I28" s="678"/>
      <c r="J28" s="678"/>
      <c r="K28" s="678"/>
      <c r="L28" s="678"/>
      <c r="M28" s="678"/>
      <c r="N28" s="106"/>
      <c r="O28" s="106"/>
      <c r="P28" s="106"/>
      <c r="Q28" s="106"/>
    </row>
    <row r="29" spans="1:17" ht="18.5">
      <c r="A29" s="106"/>
      <c r="B29" s="677" t="s">
        <v>206</v>
      </c>
      <c r="C29" s="677"/>
      <c r="D29" s="107" t="s">
        <v>89</v>
      </c>
      <c r="E29" s="678" t="str">
        <f>IF(Input!C6 = "","",Input!C6)</f>
        <v>A-22U</v>
      </c>
      <c r="F29" s="678"/>
      <c r="G29" s="678"/>
      <c r="H29" s="678"/>
      <c r="I29" s="678"/>
      <c r="J29" s="678"/>
      <c r="K29" s="678"/>
      <c r="L29" s="678"/>
      <c r="M29" s="678"/>
      <c r="N29" s="106"/>
      <c r="O29" s="106"/>
      <c r="P29" s="106"/>
      <c r="Q29" s="106"/>
    </row>
    <row r="30" spans="1:17" ht="18.5">
      <c r="A30" s="106"/>
      <c r="B30" s="677" t="s">
        <v>184</v>
      </c>
      <c r="C30" s="677"/>
      <c r="D30" s="107" t="s">
        <v>89</v>
      </c>
      <c r="E30" s="679">
        <f>IF(Input!C8 = "","",Input!C8)</f>
        <v>43433</v>
      </c>
      <c r="F30" s="679"/>
      <c r="G30" s="679"/>
      <c r="H30" s="679"/>
      <c r="I30" s="679"/>
      <c r="J30" s="679"/>
      <c r="K30" s="679"/>
      <c r="L30" s="679"/>
      <c r="M30" s="679"/>
      <c r="N30" s="106"/>
      <c r="O30" s="106"/>
      <c r="P30" s="106"/>
      <c r="Q30" s="106"/>
    </row>
    <row r="31" spans="1:17">
      <c r="A31" s="106"/>
      <c r="B31" s="106"/>
      <c r="C31" s="106"/>
      <c r="D31" s="106"/>
      <c r="E31" s="106"/>
      <c r="F31" s="106"/>
      <c r="G31" s="675"/>
      <c r="H31" s="675"/>
      <c r="I31" s="675"/>
      <c r="J31" s="675"/>
      <c r="K31" s="675"/>
      <c r="L31" s="675"/>
      <c r="M31" s="675"/>
      <c r="N31" s="675"/>
      <c r="O31" s="675"/>
      <c r="P31" s="675"/>
      <c r="Q31" s="106"/>
    </row>
    <row r="32" spans="1:17">
      <c r="A32" s="106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06"/>
      <c r="O32" s="106"/>
      <c r="P32" s="106"/>
      <c r="Q32" s="106"/>
    </row>
    <row r="33" spans="1:17">
      <c r="A33" s="106"/>
      <c r="B33" s="106"/>
      <c r="C33" s="106"/>
      <c r="D33" s="106"/>
      <c r="E33" s="106"/>
      <c r="F33" s="106"/>
      <c r="G33" s="675"/>
      <c r="H33" s="675"/>
      <c r="I33" s="675"/>
      <c r="J33" s="675"/>
      <c r="K33" s="675"/>
      <c r="L33" s="675"/>
      <c r="M33" s="675"/>
      <c r="N33" s="675"/>
      <c r="O33" s="675"/>
      <c r="P33" s="675"/>
      <c r="Q33" s="106"/>
    </row>
    <row r="34" spans="1:17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</row>
    <row r="35" spans="1:17" ht="18.5">
      <c r="A35" s="682" t="s">
        <v>219</v>
      </c>
      <c r="B35" s="682"/>
      <c r="C35" s="682"/>
      <c r="D35" s="682"/>
      <c r="E35" s="682"/>
      <c r="F35" s="682"/>
      <c r="G35" s="682"/>
      <c r="H35" s="682"/>
      <c r="I35" s="682"/>
      <c r="J35" s="682"/>
      <c r="K35" s="682"/>
      <c r="L35" s="682"/>
      <c r="M35" s="682"/>
      <c r="N35" s="682"/>
      <c r="O35" s="682"/>
      <c r="P35" s="682"/>
      <c r="Q35" s="106"/>
    </row>
    <row r="36" spans="1:17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>
      <c r="A37" s="106"/>
      <c r="B37" s="106"/>
      <c r="C37" s="106"/>
      <c r="D37" s="675"/>
      <c r="E37" s="675"/>
      <c r="F37" s="675"/>
      <c r="G37" s="675"/>
      <c r="H37" s="675"/>
      <c r="I37" s="675"/>
      <c r="J37" s="675"/>
      <c r="K37" s="675"/>
      <c r="L37" s="675"/>
      <c r="M37" s="675"/>
      <c r="N37" s="675"/>
      <c r="O37" s="675"/>
      <c r="P37" s="675"/>
      <c r="Q37" s="106"/>
    </row>
    <row r="38" spans="1:17">
      <c r="A38" s="106"/>
      <c r="B38" s="106"/>
      <c r="C38" s="106"/>
      <c r="D38" s="675"/>
      <c r="E38" s="675"/>
      <c r="F38" s="675"/>
      <c r="G38" s="675"/>
      <c r="H38" s="675"/>
      <c r="I38" s="675"/>
      <c r="J38" s="675"/>
      <c r="K38" s="675"/>
      <c r="L38" s="675"/>
      <c r="M38" s="675"/>
      <c r="N38" s="675"/>
      <c r="O38" s="675"/>
      <c r="P38" s="675"/>
      <c r="Q38" s="106"/>
    </row>
    <row r="39" spans="1:17">
      <c r="A39" s="106"/>
      <c r="B39" s="106"/>
      <c r="C39" s="106"/>
      <c r="D39" s="675"/>
      <c r="E39" s="675"/>
      <c r="F39" s="675"/>
      <c r="G39" s="675"/>
      <c r="H39" s="675"/>
      <c r="I39" s="675"/>
      <c r="J39" s="675"/>
      <c r="K39" s="675"/>
      <c r="L39" s="675"/>
      <c r="M39" s="675"/>
      <c r="N39" s="675"/>
      <c r="O39" s="675"/>
      <c r="P39" s="675"/>
      <c r="Q39" s="106"/>
    </row>
    <row r="40" spans="1:17">
      <c r="A40" s="106"/>
      <c r="B40" s="106"/>
      <c r="C40" s="106"/>
      <c r="D40" s="675"/>
      <c r="E40" s="675"/>
      <c r="F40" s="675"/>
      <c r="G40" s="675"/>
      <c r="H40" s="675"/>
      <c r="I40" s="675"/>
      <c r="J40" s="675"/>
      <c r="K40" s="675"/>
      <c r="L40" s="675"/>
      <c r="M40" s="675"/>
      <c r="N40" s="675"/>
      <c r="O40" s="675"/>
      <c r="P40" s="675"/>
      <c r="Q40" s="106"/>
    </row>
    <row r="41" spans="1:17">
      <c r="A41" s="106"/>
      <c r="B41" s="106"/>
      <c r="C41" s="106"/>
      <c r="D41" s="675"/>
      <c r="E41" s="675"/>
      <c r="F41" s="675"/>
      <c r="G41" s="675"/>
      <c r="H41" s="675"/>
      <c r="I41" s="675"/>
      <c r="J41" s="675"/>
      <c r="K41" s="675"/>
      <c r="L41" s="675"/>
      <c r="M41" s="675"/>
      <c r="N41" s="675"/>
      <c r="O41" s="675"/>
      <c r="P41" s="675"/>
      <c r="Q41" s="106"/>
    </row>
    <row r="42" spans="1:17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</row>
    <row r="43" spans="1:17" ht="11.25" customHeight="1">
      <c r="A43" s="680"/>
      <c r="B43" s="680"/>
      <c r="C43" s="680"/>
      <c r="D43" s="680"/>
      <c r="E43" s="680"/>
      <c r="F43" s="115"/>
      <c r="G43" s="681"/>
      <c r="H43" s="681"/>
      <c r="I43" s="121"/>
      <c r="J43" s="121"/>
      <c r="K43" s="121"/>
      <c r="L43" s="121"/>
      <c r="M43" s="121"/>
      <c r="N43" s="121"/>
      <c r="O43" s="121"/>
      <c r="P43" s="121"/>
      <c r="Q43" s="121"/>
    </row>
    <row r="44" spans="1:17" ht="12" customHeight="1">
      <c r="A44" s="114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</row>
    <row r="45" spans="1:17" ht="12" customHeight="1">
      <c r="A45" s="106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</row>
    <row r="46" spans="1:17" ht="12" customHeight="1">
      <c r="A46" s="106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</row>
    <row r="47" spans="1:17" ht="12" customHeight="1">
      <c r="A47" s="106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</row>
    <row r="48" spans="1:17" ht="8.25" customHeight="1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</row>
    <row r="49" spans="1:17" ht="12" customHeight="1">
      <c r="A49" s="122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</row>
    <row r="50" spans="1:17" ht="12" customHeight="1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</row>
    <row r="51" spans="1:17" ht="12" customHeight="1">
      <c r="A51" s="106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</row>
    <row r="52" spans="1:17" ht="12" customHeight="1">
      <c r="A52" s="106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</row>
    <row r="53" spans="1:17" ht="9" customHeight="1">
      <c r="A53" s="106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</row>
    <row r="54" spans="1:17" ht="12" customHeight="1">
      <c r="A54" s="122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</row>
    <row r="55" spans="1:17" ht="12" customHeight="1">
      <c r="A55" s="106"/>
      <c r="B55" s="106"/>
      <c r="C55" s="106"/>
      <c r="D55" s="106"/>
      <c r="E55" s="106"/>
      <c r="F55" s="106"/>
      <c r="G55" s="106"/>
      <c r="H55" s="106"/>
      <c r="I55" s="672"/>
      <c r="J55" s="672"/>
      <c r="K55" s="672"/>
      <c r="L55" s="672"/>
      <c r="M55" s="672"/>
      <c r="N55" s="672"/>
      <c r="O55" s="672"/>
      <c r="P55" s="672"/>
      <c r="Q55" s="672"/>
    </row>
    <row r="56" spans="1:17">
      <c r="A56" s="122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</row>
    <row r="57" spans="1:17">
      <c r="A57" s="106"/>
      <c r="B57" s="106"/>
      <c r="C57" s="106"/>
      <c r="D57" s="106"/>
      <c r="E57" s="106"/>
      <c r="F57" s="106"/>
      <c r="G57" s="106"/>
      <c r="H57" s="106"/>
      <c r="I57" s="672"/>
      <c r="J57" s="672"/>
      <c r="K57" s="672"/>
      <c r="L57" s="672"/>
      <c r="M57" s="672"/>
      <c r="N57" s="672"/>
      <c r="O57" s="672"/>
      <c r="P57" s="672"/>
      <c r="Q57" s="672"/>
    </row>
    <row r="58" spans="1:17">
      <c r="A58" s="106"/>
      <c r="B58" s="106"/>
      <c r="C58" s="106"/>
      <c r="D58" s="106"/>
      <c r="E58" s="106"/>
      <c r="F58" s="106"/>
      <c r="G58" s="106"/>
      <c r="H58" s="106"/>
      <c r="I58" s="119"/>
      <c r="J58" s="119"/>
      <c r="K58" s="119"/>
      <c r="L58" s="119"/>
      <c r="M58" s="119"/>
      <c r="N58" s="119"/>
      <c r="O58" s="119"/>
      <c r="P58" s="119"/>
      <c r="Q58" s="119"/>
    </row>
    <row r="59" spans="1:17" ht="15" customHeight="1">
      <c r="A59" s="106"/>
      <c r="B59" s="106"/>
      <c r="C59" s="106"/>
      <c r="D59" s="106"/>
      <c r="E59" s="106"/>
      <c r="F59" s="106"/>
      <c r="G59" s="106"/>
      <c r="H59" s="106"/>
      <c r="I59" s="672"/>
      <c r="J59" s="672"/>
      <c r="K59" s="672"/>
      <c r="L59" s="672"/>
      <c r="M59" s="672"/>
      <c r="N59" s="672"/>
      <c r="O59" s="672"/>
      <c r="P59" s="672"/>
      <c r="Q59" s="672"/>
    </row>
    <row r="60" spans="1:17" ht="15" customHeight="1">
      <c r="A60" s="684"/>
      <c r="B60" s="684"/>
      <c r="C60" s="684"/>
      <c r="D60" s="684"/>
      <c r="E60" s="684"/>
      <c r="F60" s="684"/>
      <c r="G60" s="684"/>
      <c r="H60" s="684"/>
      <c r="I60" s="684"/>
      <c r="J60" s="684"/>
      <c r="K60" s="684"/>
      <c r="L60" s="684"/>
      <c r="M60" s="684"/>
      <c r="N60" s="684"/>
      <c r="O60" s="684"/>
      <c r="P60" s="684"/>
      <c r="Q60" s="104"/>
    </row>
    <row r="61" spans="1:17" ht="19.5" customHeight="1">
      <c r="A61" s="106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</row>
    <row r="62" spans="1:17" ht="12" customHeight="1">
      <c r="A62" s="106"/>
      <c r="B62" s="106"/>
      <c r="C62" s="107"/>
      <c r="D62" s="675"/>
      <c r="E62" s="675"/>
      <c r="F62" s="675"/>
      <c r="G62" s="675"/>
      <c r="H62" s="106"/>
      <c r="I62" s="675"/>
      <c r="J62" s="675"/>
      <c r="K62" s="106"/>
      <c r="L62" s="675"/>
      <c r="M62" s="675"/>
      <c r="N62" s="675"/>
      <c r="O62" s="675"/>
      <c r="P62" s="675"/>
      <c r="Q62" s="106"/>
    </row>
    <row r="63" spans="1:17" ht="12" customHeight="1">
      <c r="A63" s="106"/>
      <c r="B63" s="106"/>
      <c r="C63" s="107"/>
      <c r="D63" s="675"/>
      <c r="E63" s="675"/>
      <c r="F63" s="675"/>
      <c r="G63" s="675"/>
      <c r="H63" s="106"/>
      <c r="I63" s="675"/>
      <c r="J63" s="675"/>
      <c r="K63" s="106"/>
      <c r="L63" s="675"/>
      <c r="M63" s="675"/>
      <c r="N63" s="675"/>
      <c r="O63" s="675"/>
      <c r="P63" s="675"/>
      <c r="Q63" s="106"/>
    </row>
    <row r="64" spans="1:17">
      <c r="A64" s="106"/>
      <c r="B64" s="106"/>
      <c r="C64" s="107"/>
      <c r="D64" s="675"/>
      <c r="E64" s="675"/>
      <c r="F64" s="675"/>
      <c r="G64" s="675"/>
      <c r="H64" s="106"/>
      <c r="I64" s="106"/>
      <c r="J64" s="106"/>
      <c r="K64" s="109"/>
      <c r="L64" s="683"/>
      <c r="M64" s="683"/>
      <c r="N64" s="683"/>
      <c r="O64" s="683"/>
      <c r="P64" s="683"/>
      <c r="Q64" s="112"/>
    </row>
    <row r="65" spans="1:17">
      <c r="A65" s="106"/>
      <c r="B65" s="106"/>
      <c r="C65" s="107"/>
      <c r="D65" s="108"/>
      <c r="E65" s="108"/>
      <c r="F65" s="108"/>
      <c r="G65" s="108"/>
      <c r="H65" s="106"/>
      <c r="I65" s="106"/>
      <c r="J65" s="106"/>
      <c r="K65" s="109"/>
      <c r="L65" s="123"/>
      <c r="M65" s="123"/>
      <c r="N65" s="123"/>
      <c r="O65" s="123"/>
      <c r="P65" s="123"/>
      <c r="Q65" s="112"/>
    </row>
    <row r="66" spans="1:17" ht="12" customHeight="1">
      <c r="A66" s="106"/>
      <c r="B66" s="106"/>
      <c r="C66" s="106"/>
      <c r="D66" s="106"/>
      <c r="E66" s="106"/>
      <c r="F66" s="106"/>
      <c r="G66" s="113"/>
      <c r="H66" s="106"/>
      <c r="I66" s="106"/>
      <c r="J66" s="106"/>
      <c r="K66" s="106"/>
      <c r="L66" s="675"/>
      <c r="M66" s="675"/>
      <c r="N66" s="675"/>
      <c r="O66" s="675"/>
      <c r="P66" s="675"/>
      <c r="Q66" s="106"/>
    </row>
    <row r="67" spans="1:17" ht="12" customHeight="1">
      <c r="A67" s="674"/>
      <c r="B67" s="674"/>
      <c r="C67" s="674"/>
      <c r="D67" s="109"/>
      <c r="E67" s="106"/>
      <c r="F67" s="107"/>
      <c r="G67" s="107"/>
      <c r="H67" s="106"/>
      <c r="I67" s="106"/>
      <c r="J67" s="113"/>
      <c r="K67" s="106"/>
      <c r="L67" s="106"/>
      <c r="M67" s="106"/>
      <c r="N67" s="106"/>
      <c r="O67" s="106"/>
      <c r="P67" s="106"/>
      <c r="Q67" s="106"/>
    </row>
    <row r="68" spans="1:17" ht="7.5" customHeight="1">
      <c r="A68" s="109"/>
      <c r="B68" s="109"/>
      <c r="C68" s="109"/>
      <c r="D68" s="109"/>
      <c r="E68" s="106"/>
      <c r="F68" s="107"/>
      <c r="G68" s="107"/>
      <c r="H68" s="106"/>
      <c r="I68" s="106"/>
      <c r="J68" s="113"/>
      <c r="K68" s="106"/>
      <c r="L68" s="106"/>
      <c r="M68" s="106"/>
      <c r="N68" s="106"/>
      <c r="O68" s="106"/>
      <c r="P68" s="106"/>
      <c r="Q68" s="106"/>
    </row>
    <row r="69" spans="1:17">
      <c r="A69" s="106"/>
      <c r="B69" s="106"/>
      <c r="C69" s="106"/>
      <c r="D69" s="109"/>
      <c r="E69" s="119"/>
      <c r="F69" s="106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106"/>
    </row>
    <row r="70" spans="1:17">
      <c r="A70" s="106"/>
      <c r="B70" s="106"/>
      <c r="C70" s="106"/>
      <c r="D70" s="106"/>
      <c r="E70" s="119"/>
      <c r="F70" s="106"/>
      <c r="G70" s="675"/>
      <c r="H70" s="675"/>
      <c r="I70" s="675"/>
      <c r="J70" s="675"/>
      <c r="K70" s="675"/>
      <c r="L70" s="675"/>
      <c r="M70" s="675"/>
      <c r="N70" s="675"/>
      <c r="O70" s="675"/>
      <c r="P70" s="675"/>
      <c r="Q70" s="106"/>
    </row>
    <row r="71" spans="1:17">
      <c r="A71" s="106"/>
      <c r="B71" s="106"/>
      <c r="C71" s="106"/>
      <c r="D71" s="106"/>
      <c r="E71" s="119"/>
      <c r="F71" s="106"/>
      <c r="G71" s="675"/>
      <c r="H71" s="675"/>
      <c r="I71" s="675"/>
      <c r="J71" s="675"/>
      <c r="K71" s="675"/>
      <c r="L71" s="675"/>
      <c r="M71" s="675"/>
      <c r="N71" s="675"/>
      <c r="O71" s="675"/>
      <c r="P71" s="675"/>
      <c r="Q71" s="106"/>
    </row>
    <row r="72" spans="1:17">
      <c r="A72" s="106"/>
      <c r="B72" s="106"/>
      <c r="C72" s="106"/>
      <c r="D72" s="106"/>
      <c r="E72" s="119"/>
      <c r="F72" s="106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106"/>
    </row>
    <row r="73" spans="1:17">
      <c r="A73" s="106"/>
      <c r="B73" s="106"/>
      <c r="C73" s="106"/>
      <c r="D73" s="106"/>
      <c r="E73" s="119"/>
      <c r="F73" s="106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106"/>
    </row>
    <row r="74" spans="1:17">
      <c r="A74" s="106"/>
      <c r="B74" s="106"/>
      <c r="C74" s="106"/>
      <c r="D74" s="106"/>
      <c r="E74" s="119"/>
      <c r="F74" s="106"/>
      <c r="G74" s="686"/>
      <c r="H74" s="686"/>
      <c r="I74" s="686"/>
      <c r="J74" s="686"/>
      <c r="K74" s="686"/>
      <c r="L74" s="686"/>
      <c r="M74" s="686"/>
      <c r="N74" s="686"/>
      <c r="O74" s="686"/>
      <c r="P74" s="686"/>
      <c r="Q74" s="106"/>
    </row>
    <row r="75" spans="1:17" ht="12" customHeight="1">
      <c r="A75" s="106"/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</row>
    <row r="76" spans="1:17" ht="12" customHeight="1">
      <c r="A76" s="107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</row>
    <row r="77" spans="1:17" ht="12" customHeight="1">
      <c r="A77" s="124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</row>
    <row r="78" spans="1:17" ht="12" customHeight="1">
      <c r="A78" s="115"/>
      <c r="B78" s="115"/>
      <c r="C78" s="681"/>
      <c r="D78" s="681"/>
      <c r="E78" s="681"/>
      <c r="F78" s="681"/>
      <c r="G78" s="681"/>
      <c r="H78" s="115"/>
      <c r="I78" s="115"/>
      <c r="J78" s="687"/>
      <c r="K78" s="687"/>
      <c r="L78" s="687"/>
      <c r="M78" s="125"/>
      <c r="N78" s="687"/>
      <c r="O78" s="687"/>
      <c r="P78" s="687"/>
      <c r="Q78" s="106"/>
    </row>
    <row r="79" spans="1:17" ht="12" customHeight="1">
      <c r="A79" s="126"/>
      <c r="B79" s="126"/>
      <c r="C79" s="685"/>
      <c r="D79" s="685"/>
      <c r="E79" s="685"/>
      <c r="F79" s="685"/>
      <c r="G79" s="685"/>
      <c r="H79" s="126"/>
      <c r="I79" s="126"/>
      <c r="J79" s="685"/>
      <c r="K79" s="685"/>
      <c r="L79" s="685"/>
      <c r="M79" s="126"/>
      <c r="N79" s="685"/>
      <c r="O79" s="685"/>
      <c r="P79" s="685"/>
      <c r="Q79" s="106"/>
    </row>
    <row r="80" spans="1:17">
      <c r="A80" s="126"/>
      <c r="B80" s="126"/>
      <c r="C80" s="685"/>
      <c r="D80" s="685"/>
      <c r="E80" s="685"/>
      <c r="F80" s="685"/>
      <c r="G80" s="685"/>
      <c r="H80" s="126"/>
      <c r="I80" s="126"/>
      <c r="J80" s="685"/>
      <c r="K80" s="685"/>
      <c r="L80" s="685"/>
      <c r="M80" s="126"/>
      <c r="N80" s="685"/>
      <c r="O80" s="685"/>
      <c r="P80" s="685"/>
      <c r="Q80" s="106"/>
    </row>
    <row r="81" spans="1:18">
      <c r="A81" s="126"/>
      <c r="B81" s="126"/>
      <c r="C81" s="685"/>
      <c r="D81" s="685"/>
      <c r="E81" s="685"/>
      <c r="F81" s="685"/>
      <c r="G81" s="685"/>
      <c r="H81" s="126"/>
      <c r="I81" s="126"/>
      <c r="J81" s="685"/>
      <c r="K81" s="685"/>
      <c r="L81" s="685"/>
      <c r="M81" s="126"/>
      <c r="N81" s="685"/>
      <c r="O81" s="685"/>
      <c r="P81" s="685"/>
      <c r="Q81" s="106"/>
      <c r="R81" s="106"/>
    </row>
    <row r="82" spans="1:18">
      <c r="A82" s="126"/>
      <c r="B82" s="126"/>
      <c r="C82" s="685"/>
      <c r="D82" s="685"/>
      <c r="E82" s="685"/>
      <c r="F82" s="685"/>
      <c r="G82" s="685"/>
      <c r="H82" s="126"/>
      <c r="I82" s="126"/>
      <c r="J82" s="685"/>
      <c r="K82" s="685"/>
      <c r="L82" s="685"/>
      <c r="M82" s="126"/>
      <c r="N82" s="685"/>
      <c r="O82" s="685"/>
      <c r="P82" s="685"/>
      <c r="Q82" s="106"/>
    </row>
    <row r="83" spans="1:18">
      <c r="A83" s="126"/>
      <c r="B83" s="126"/>
      <c r="C83" s="685"/>
      <c r="D83" s="685"/>
      <c r="E83" s="685"/>
      <c r="F83" s="685"/>
      <c r="G83" s="685"/>
      <c r="H83" s="126"/>
      <c r="I83" s="126"/>
      <c r="J83" s="685"/>
      <c r="K83" s="685"/>
      <c r="L83" s="685"/>
      <c r="M83" s="126"/>
      <c r="N83" s="685"/>
      <c r="O83" s="685"/>
      <c r="P83" s="685"/>
      <c r="Q83" s="106"/>
    </row>
    <row r="84" spans="1:18">
      <c r="A84" s="126"/>
      <c r="B84" s="126"/>
      <c r="C84" s="685"/>
      <c r="D84" s="685"/>
      <c r="E84" s="685"/>
      <c r="F84" s="685"/>
      <c r="G84" s="685"/>
      <c r="H84" s="126"/>
      <c r="I84" s="126"/>
      <c r="J84" s="685"/>
      <c r="K84" s="685"/>
      <c r="L84" s="685"/>
      <c r="M84" s="126"/>
      <c r="N84" s="685"/>
      <c r="O84" s="685"/>
      <c r="P84" s="685"/>
      <c r="Q84" s="106"/>
    </row>
    <row r="85" spans="1:18">
      <c r="A85" s="126"/>
      <c r="B85" s="126"/>
      <c r="C85" s="685"/>
      <c r="D85" s="685"/>
      <c r="E85" s="685"/>
      <c r="F85" s="685"/>
      <c r="G85" s="685"/>
      <c r="H85" s="126"/>
      <c r="I85" s="126"/>
      <c r="J85" s="685"/>
      <c r="K85" s="685"/>
      <c r="L85" s="685"/>
      <c r="M85" s="126"/>
      <c r="N85" s="685"/>
      <c r="O85" s="685"/>
      <c r="P85" s="685"/>
      <c r="Q85" s="106"/>
    </row>
    <row r="86" spans="1:18">
      <c r="A86" s="126"/>
      <c r="B86" s="126"/>
      <c r="C86" s="685"/>
      <c r="D86" s="685"/>
      <c r="E86" s="685"/>
      <c r="F86" s="685"/>
      <c r="G86" s="685"/>
      <c r="H86" s="126"/>
      <c r="I86" s="126"/>
      <c r="J86" s="685"/>
      <c r="K86" s="685"/>
      <c r="L86" s="685"/>
      <c r="M86" s="126"/>
      <c r="N86" s="685"/>
      <c r="O86" s="685"/>
      <c r="P86" s="685"/>
      <c r="Q86" s="106"/>
    </row>
    <row r="87" spans="1:18">
      <c r="A87" s="126"/>
      <c r="B87" s="126"/>
      <c r="C87" s="685"/>
      <c r="D87" s="685"/>
      <c r="E87" s="685"/>
      <c r="F87" s="685"/>
      <c r="G87" s="685"/>
      <c r="H87" s="126"/>
      <c r="I87" s="126"/>
      <c r="J87" s="685"/>
      <c r="K87" s="685"/>
      <c r="L87" s="685"/>
      <c r="M87" s="126"/>
      <c r="N87" s="685"/>
      <c r="O87" s="685"/>
      <c r="P87" s="685"/>
      <c r="Q87" s="106"/>
    </row>
    <row r="88" spans="1:18">
      <c r="A88" s="126"/>
      <c r="B88" s="126"/>
      <c r="C88" s="685"/>
      <c r="D88" s="685"/>
      <c r="E88" s="685"/>
      <c r="F88" s="685"/>
      <c r="G88" s="685"/>
      <c r="H88" s="126"/>
      <c r="I88" s="126"/>
      <c r="J88" s="685"/>
      <c r="K88" s="685"/>
      <c r="L88" s="685"/>
      <c r="M88" s="126"/>
      <c r="N88" s="685"/>
      <c r="O88" s="685"/>
      <c r="P88" s="685"/>
      <c r="Q88" s="106"/>
    </row>
    <row r="89" spans="1:18">
      <c r="A89" s="106"/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</row>
    <row r="90" spans="1:18">
      <c r="A90" s="107"/>
      <c r="B90" s="106"/>
      <c r="C90" s="106"/>
      <c r="D90" s="107"/>
      <c r="E90" s="107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</row>
    <row r="91" spans="1:18" ht="6" customHeight="1">
      <c r="A91" s="106"/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</row>
    <row r="92" spans="1:18">
      <c r="A92" s="106"/>
      <c r="B92" s="106"/>
      <c r="C92" s="106"/>
      <c r="D92" s="675"/>
      <c r="E92" s="675"/>
      <c r="F92" s="675"/>
      <c r="G92" s="675"/>
      <c r="H92" s="675"/>
      <c r="I92" s="675"/>
      <c r="J92" s="675"/>
      <c r="K92" s="675"/>
      <c r="L92" s="675"/>
      <c r="M92" s="675"/>
      <c r="N92" s="675"/>
      <c r="O92" s="675"/>
      <c r="P92" s="675"/>
      <c r="Q92" s="106"/>
    </row>
    <row r="93" spans="1:18">
      <c r="A93" s="106"/>
      <c r="B93" s="106"/>
      <c r="C93" s="106"/>
      <c r="D93" s="675"/>
      <c r="E93" s="675"/>
      <c r="F93" s="675"/>
      <c r="G93" s="675"/>
      <c r="H93" s="675"/>
      <c r="I93" s="675"/>
      <c r="J93" s="675"/>
      <c r="K93" s="675"/>
      <c r="L93" s="675"/>
      <c r="M93" s="675"/>
      <c r="N93" s="675"/>
      <c r="O93" s="675"/>
      <c r="P93" s="675"/>
      <c r="Q93" s="106"/>
    </row>
    <row r="94" spans="1:18">
      <c r="A94" s="106"/>
      <c r="B94" s="106"/>
      <c r="C94" s="106"/>
      <c r="D94" s="675"/>
      <c r="E94" s="675"/>
      <c r="F94" s="675"/>
      <c r="G94" s="675"/>
      <c r="H94" s="675"/>
      <c r="I94" s="675"/>
      <c r="J94" s="675"/>
      <c r="K94" s="675"/>
      <c r="L94" s="675"/>
      <c r="M94" s="675"/>
      <c r="N94" s="675"/>
      <c r="O94" s="675"/>
      <c r="P94" s="675"/>
      <c r="Q94" s="106"/>
    </row>
    <row r="95" spans="1:18">
      <c r="A95" s="106"/>
      <c r="B95" s="106"/>
      <c r="C95" s="106"/>
      <c r="D95" s="675"/>
      <c r="E95" s="675"/>
      <c r="F95" s="675"/>
      <c r="G95" s="675"/>
      <c r="H95" s="675"/>
      <c r="I95" s="675"/>
      <c r="J95" s="675"/>
      <c r="K95" s="675"/>
      <c r="L95" s="675"/>
      <c r="M95" s="675"/>
      <c r="N95" s="675"/>
      <c r="O95" s="675"/>
      <c r="P95" s="675"/>
      <c r="Q95" s="106"/>
    </row>
    <row r="96" spans="1:18">
      <c r="A96" s="106"/>
      <c r="B96" s="106"/>
      <c r="C96" s="106"/>
      <c r="D96" s="675"/>
      <c r="E96" s="675"/>
      <c r="F96" s="675"/>
      <c r="G96" s="675"/>
      <c r="H96" s="675"/>
      <c r="I96" s="675"/>
      <c r="J96" s="675"/>
      <c r="K96" s="675"/>
      <c r="L96" s="675"/>
      <c r="M96" s="675"/>
      <c r="N96" s="675"/>
      <c r="O96" s="675"/>
      <c r="P96" s="675"/>
      <c r="Q96" s="106"/>
    </row>
    <row r="97" spans="1:17">
      <c r="A97" s="106"/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</row>
    <row r="98" spans="1:17">
      <c r="A98" s="680"/>
      <c r="B98" s="680"/>
      <c r="C98" s="680"/>
      <c r="D98" s="680"/>
      <c r="E98" s="680"/>
      <c r="F98" s="115"/>
      <c r="G98" s="681"/>
      <c r="H98" s="681"/>
      <c r="I98" s="121"/>
      <c r="J98" s="121"/>
      <c r="K98" s="121"/>
      <c r="L98" s="121"/>
      <c r="M98" s="121"/>
      <c r="N98" s="121"/>
      <c r="O98" s="121"/>
      <c r="P98" s="121"/>
      <c r="Q98" s="121"/>
    </row>
    <row r="99" spans="1:17">
      <c r="A99" s="114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</row>
    <row r="100" spans="1:17">
      <c r="A100" s="106"/>
      <c r="B100" s="106"/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7">
      <c r="A101" s="106"/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</row>
    <row r="102" spans="1:17">
      <c r="A102" s="106"/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</row>
    <row r="103" spans="1:17">
      <c r="A103" s="106"/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</row>
    <row r="104" spans="1:17">
      <c r="A104" s="122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</row>
    <row r="105" spans="1:17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</row>
    <row r="106" spans="1:17">
      <c r="A106" s="106"/>
      <c r="B106" s="106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</row>
    <row r="107" spans="1:17">
      <c r="A107" s="106"/>
      <c r="B107" s="106"/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</row>
    <row r="108" spans="1:17">
      <c r="A108" s="106"/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</row>
    <row r="109" spans="1:17">
      <c r="A109" s="122"/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</row>
    <row r="110" spans="1:17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>
      <c r="A111" s="107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</row>
    <row r="112" spans="1:17">
      <c r="A112" s="107"/>
      <c r="B112" s="106"/>
      <c r="C112" s="106"/>
      <c r="D112" s="106"/>
      <c r="E112" s="106"/>
      <c r="F112" s="106"/>
      <c r="G112" s="106"/>
      <c r="H112" s="106"/>
      <c r="I112" s="672"/>
      <c r="J112" s="672"/>
      <c r="K112" s="672"/>
      <c r="L112" s="672"/>
      <c r="M112" s="672"/>
      <c r="N112" s="672"/>
      <c r="O112" s="672"/>
      <c r="P112" s="672"/>
      <c r="Q112" s="672"/>
    </row>
    <row r="113" spans="1:17">
      <c r="A113" s="106"/>
      <c r="B113" s="106"/>
      <c r="C113" s="106"/>
      <c r="D113" s="106"/>
      <c r="E113" s="106"/>
      <c r="F113" s="106"/>
      <c r="G113" s="106"/>
      <c r="H113" s="106"/>
      <c r="I113" s="672"/>
      <c r="J113" s="672"/>
      <c r="K113" s="672"/>
      <c r="L113" s="672"/>
      <c r="M113" s="672"/>
      <c r="N113" s="672"/>
      <c r="O113" s="672"/>
      <c r="P113" s="672"/>
      <c r="Q113" s="672"/>
    </row>
    <row r="114" spans="1:17">
      <c r="A114" s="106"/>
      <c r="B114" s="106"/>
      <c r="C114" s="106"/>
      <c r="D114" s="106"/>
      <c r="E114" s="106"/>
      <c r="F114" s="106"/>
      <c r="G114" s="106"/>
      <c r="H114" s="106"/>
      <c r="I114" s="672"/>
      <c r="J114" s="672"/>
      <c r="K114" s="672"/>
      <c r="L114" s="672"/>
      <c r="M114" s="672"/>
      <c r="N114" s="672"/>
      <c r="O114" s="672"/>
      <c r="P114" s="672"/>
      <c r="Q114" s="672"/>
    </row>
    <row r="115" spans="1:17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>
      <c r="A116" s="106"/>
      <c r="B116" s="106"/>
      <c r="C116" s="106"/>
      <c r="D116" s="106"/>
      <c r="E116" s="106"/>
      <c r="F116" s="106"/>
      <c r="G116" s="106"/>
      <c r="H116" s="106"/>
      <c r="I116" s="672"/>
      <c r="J116" s="672"/>
      <c r="K116" s="672"/>
      <c r="L116" s="672"/>
      <c r="M116" s="672"/>
      <c r="N116" s="672"/>
      <c r="O116" s="672"/>
      <c r="P116" s="672"/>
      <c r="Q116" s="672"/>
    </row>
    <row r="117" spans="1:17">
      <c r="A117" s="106"/>
      <c r="B117" s="106"/>
      <c r="C117" s="106"/>
      <c r="D117" s="106"/>
      <c r="E117" s="106"/>
      <c r="F117" s="106"/>
      <c r="G117" s="106"/>
      <c r="H117" s="106"/>
      <c r="I117" s="672"/>
      <c r="J117" s="672"/>
      <c r="K117" s="672"/>
      <c r="L117" s="672"/>
      <c r="M117" s="672"/>
      <c r="N117" s="672"/>
      <c r="O117" s="672"/>
      <c r="P117" s="672"/>
      <c r="Q117" s="672"/>
    </row>
    <row r="118" spans="1:17">
      <c r="A118" s="106"/>
      <c r="B118" s="106"/>
      <c r="C118" s="106"/>
      <c r="D118" s="106"/>
      <c r="E118" s="106"/>
      <c r="F118" s="106"/>
      <c r="G118" s="106"/>
      <c r="H118" s="106"/>
      <c r="I118" s="672"/>
      <c r="J118" s="672"/>
      <c r="K118" s="672"/>
      <c r="L118" s="672"/>
      <c r="M118" s="672"/>
      <c r="N118" s="672"/>
      <c r="O118" s="672"/>
      <c r="P118" s="672"/>
      <c r="Q118" s="672"/>
    </row>
  </sheetData>
  <mergeCells count="112">
    <mergeCell ref="I112:Q112"/>
    <mergeCell ref="I113:Q113"/>
    <mergeCell ref="I114:Q114"/>
    <mergeCell ref="I116:Q116"/>
    <mergeCell ref="I117:Q117"/>
    <mergeCell ref="I118:Q118"/>
    <mergeCell ref="D92:P92"/>
    <mergeCell ref="D93:P93"/>
    <mergeCell ref="D94:P94"/>
    <mergeCell ref="D95:P95"/>
    <mergeCell ref="D96:P96"/>
    <mergeCell ref="A98:E98"/>
    <mergeCell ref="G98:H98"/>
    <mergeCell ref="C87:E87"/>
    <mergeCell ref="F87:G87"/>
    <mergeCell ref="J87:L87"/>
    <mergeCell ref="N87:P87"/>
    <mergeCell ref="C88:E88"/>
    <mergeCell ref="F88:G88"/>
    <mergeCell ref="J88:L88"/>
    <mergeCell ref="N88:P88"/>
    <mergeCell ref="C85:E85"/>
    <mergeCell ref="F85:G85"/>
    <mergeCell ref="J85:L85"/>
    <mergeCell ref="N85:P85"/>
    <mergeCell ref="C86:E86"/>
    <mergeCell ref="F86:G86"/>
    <mergeCell ref="J86:L86"/>
    <mergeCell ref="N86:P86"/>
    <mergeCell ref="C83:E83"/>
    <mergeCell ref="F83:G83"/>
    <mergeCell ref="J83:L83"/>
    <mergeCell ref="N83:P83"/>
    <mergeCell ref="C84:E84"/>
    <mergeCell ref="F84:G84"/>
    <mergeCell ref="J84:L84"/>
    <mergeCell ref="N84:P84"/>
    <mergeCell ref="C81:E81"/>
    <mergeCell ref="F81:G81"/>
    <mergeCell ref="J81:L81"/>
    <mergeCell ref="N81:P81"/>
    <mergeCell ref="C82:E82"/>
    <mergeCell ref="F82:G82"/>
    <mergeCell ref="J82:L82"/>
    <mergeCell ref="N82:P82"/>
    <mergeCell ref="C79:E79"/>
    <mergeCell ref="F79:G79"/>
    <mergeCell ref="J79:L79"/>
    <mergeCell ref="N79:P79"/>
    <mergeCell ref="C80:E80"/>
    <mergeCell ref="F80:G80"/>
    <mergeCell ref="J80:L80"/>
    <mergeCell ref="N80:P80"/>
    <mergeCell ref="G71:P71"/>
    <mergeCell ref="G72:P72"/>
    <mergeCell ref="G73:P73"/>
    <mergeCell ref="G74:P74"/>
    <mergeCell ref="C78:E78"/>
    <mergeCell ref="F78:G78"/>
    <mergeCell ref="J78:L78"/>
    <mergeCell ref="N78:P78"/>
    <mergeCell ref="D64:G64"/>
    <mergeCell ref="L64:P64"/>
    <mergeCell ref="L66:P66"/>
    <mergeCell ref="A67:C67"/>
    <mergeCell ref="G69:P69"/>
    <mergeCell ref="G70:P70"/>
    <mergeCell ref="I59:Q59"/>
    <mergeCell ref="A60:P60"/>
    <mergeCell ref="D62:G62"/>
    <mergeCell ref="I62:J62"/>
    <mergeCell ref="L62:P62"/>
    <mergeCell ref="D63:G63"/>
    <mergeCell ref="I63:J63"/>
    <mergeCell ref="L63:P63"/>
    <mergeCell ref="D40:P40"/>
    <mergeCell ref="D41:P41"/>
    <mergeCell ref="A43:E43"/>
    <mergeCell ref="G43:H43"/>
    <mergeCell ref="I55:Q55"/>
    <mergeCell ref="I57:Q57"/>
    <mergeCell ref="G31:P31"/>
    <mergeCell ref="G33:P33"/>
    <mergeCell ref="A35:P35"/>
    <mergeCell ref="D37:P37"/>
    <mergeCell ref="D38:P38"/>
    <mergeCell ref="D39:P39"/>
    <mergeCell ref="B28:C28"/>
    <mergeCell ref="E28:M28"/>
    <mergeCell ref="B29:C29"/>
    <mergeCell ref="E29:M29"/>
    <mergeCell ref="B30:C30"/>
    <mergeCell ref="E30:M30"/>
    <mergeCell ref="N25:P25"/>
    <mergeCell ref="C26:E26"/>
    <mergeCell ref="F26:G26"/>
    <mergeCell ref="J26:L26"/>
    <mergeCell ref="N26:P26"/>
    <mergeCell ref="B27:C27"/>
    <mergeCell ref="E27:M27"/>
    <mergeCell ref="C24:E24"/>
    <mergeCell ref="F24:G24"/>
    <mergeCell ref="J24:L24"/>
    <mergeCell ref="C25:E25"/>
    <mergeCell ref="F25:G25"/>
    <mergeCell ref="J25:L25"/>
    <mergeCell ref="A4:P4"/>
    <mergeCell ref="I6:J6"/>
    <mergeCell ref="I7:J7"/>
    <mergeCell ref="A14:C14"/>
    <mergeCell ref="A18:P18"/>
    <mergeCell ref="A19:P19"/>
  </mergeCells>
  <printOptions horizontalCentered="1"/>
  <pageMargins left="0.70866141732283472" right="0.70866141732283472" top="0.74803149606299213" bottom="0.74803149606299213" header="0.31496062992125984" footer="0.31496062992125984"/>
  <pageSetup scale="9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1752-0238-4DEF-BC44-C89A45D0CB83}">
  <sheetPr codeName="Sheet13">
    <pageSetUpPr fitToPage="1"/>
  </sheetPr>
  <dimension ref="B8:F39"/>
  <sheetViews>
    <sheetView view="pageBreakPreview" zoomScale="60" zoomScaleNormal="100" workbookViewId="0">
      <selection activeCell="K12" sqref="K12"/>
    </sheetView>
  </sheetViews>
  <sheetFormatPr defaultRowHeight="15.5"/>
  <cols>
    <col min="1" max="1" width="10.84375" customWidth="1"/>
    <col min="2" max="2" width="8.23046875" customWidth="1"/>
    <col min="4" max="4" width="10.84375" bestFit="1" customWidth="1"/>
    <col min="5" max="5" width="13.921875" customWidth="1"/>
    <col min="6" max="6" width="9.3046875" bestFit="1" customWidth="1"/>
    <col min="7" max="7" width="12.61328125" customWidth="1"/>
  </cols>
  <sheetData>
    <row r="8" spans="2:6" ht="18">
      <c r="B8" s="478"/>
      <c r="C8" s="689" t="s">
        <v>207</v>
      </c>
      <c r="D8" s="689"/>
      <c r="E8" s="689"/>
      <c r="F8" s="479" t="s">
        <v>208</v>
      </c>
    </row>
    <row r="9" spans="2:6" ht="17.5">
      <c r="B9" s="127">
        <v>1</v>
      </c>
      <c r="C9" s="688" t="s">
        <v>209</v>
      </c>
      <c r="D9" s="688"/>
      <c r="E9" s="688"/>
      <c r="F9" s="128"/>
    </row>
    <row r="10" spans="2:6" ht="17.5">
      <c r="B10" s="127"/>
      <c r="C10" s="688"/>
      <c r="D10" s="688"/>
      <c r="E10" s="688"/>
      <c r="F10" s="128"/>
    </row>
    <row r="11" spans="2:6" ht="17.5">
      <c r="B11" s="127">
        <v>2</v>
      </c>
      <c r="C11" s="688" t="s">
        <v>217</v>
      </c>
      <c r="D11" s="688"/>
      <c r="E11" s="688"/>
      <c r="F11" s="129"/>
    </row>
    <row r="12" spans="2:6" ht="17.5">
      <c r="B12" s="127"/>
      <c r="C12" s="688"/>
      <c r="D12" s="688"/>
      <c r="E12" s="688"/>
      <c r="F12" s="128"/>
    </row>
    <row r="13" spans="2:6" ht="17.5">
      <c r="B13" s="127">
        <v>3</v>
      </c>
      <c r="C13" s="688" t="s">
        <v>210</v>
      </c>
      <c r="D13" s="688"/>
      <c r="E13" s="688"/>
      <c r="F13" s="129"/>
    </row>
    <row r="14" spans="2:6" ht="17.5">
      <c r="B14" s="127"/>
      <c r="C14" s="688"/>
      <c r="D14" s="688"/>
      <c r="E14" s="688"/>
      <c r="F14" s="128"/>
    </row>
    <row r="15" spans="2:6" ht="17.5">
      <c r="B15" s="127">
        <v>4</v>
      </c>
      <c r="C15" s="688" t="s">
        <v>211</v>
      </c>
      <c r="D15" s="688"/>
      <c r="E15" s="688"/>
      <c r="F15" s="128"/>
    </row>
    <row r="16" spans="2:6" ht="17.5">
      <c r="B16" s="127"/>
      <c r="C16" s="688"/>
      <c r="D16" s="688"/>
      <c r="E16" s="688"/>
      <c r="F16" s="128"/>
    </row>
    <row r="17" spans="2:6" ht="17.5">
      <c r="B17" s="127">
        <v>5</v>
      </c>
      <c r="C17" s="688" t="s">
        <v>212</v>
      </c>
      <c r="D17" s="688"/>
      <c r="E17" s="688"/>
      <c r="F17" s="128"/>
    </row>
    <row r="18" spans="2:6" ht="17.5">
      <c r="B18" s="127"/>
      <c r="C18" s="688"/>
      <c r="D18" s="688"/>
      <c r="E18" s="688"/>
      <c r="F18" s="128"/>
    </row>
    <row r="19" spans="2:6" ht="17.5">
      <c r="B19" s="127">
        <v>6</v>
      </c>
      <c r="C19" s="688" t="s">
        <v>213</v>
      </c>
      <c r="D19" s="688"/>
      <c r="E19" s="688"/>
      <c r="F19" s="128"/>
    </row>
    <row r="20" spans="2:6" ht="17.5">
      <c r="B20" s="127"/>
      <c r="C20" s="688"/>
      <c r="D20" s="688"/>
      <c r="E20" s="688"/>
      <c r="F20" s="128"/>
    </row>
    <row r="21" spans="2:6" ht="17.5">
      <c r="B21" s="127">
        <v>7</v>
      </c>
      <c r="C21" s="688" t="str">
        <f>""&amp;Input!C7&amp;" Interpretation Result"</f>
        <v>SGS Interpretation Result</v>
      </c>
      <c r="D21" s="688"/>
      <c r="E21" s="688"/>
      <c r="F21" s="128"/>
    </row>
    <row r="22" spans="2:6" ht="17.5">
      <c r="B22" s="127"/>
      <c r="C22" s="688"/>
      <c r="D22" s="688"/>
      <c r="E22" s="688"/>
      <c r="F22" s="128"/>
    </row>
    <row r="23" spans="2:6" ht="17.5">
      <c r="B23" s="127">
        <v>8</v>
      </c>
      <c r="C23" s="688" t="s">
        <v>220</v>
      </c>
      <c r="D23" s="688"/>
      <c r="E23" s="688"/>
      <c r="F23" s="128"/>
    </row>
    <row r="24" spans="2:6" ht="17.5">
      <c r="B24" s="127"/>
      <c r="C24" s="688"/>
      <c r="D24" s="688"/>
      <c r="E24" s="688"/>
      <c r="F24" s="128"/>
    </row>
    <row r="25" spans="2:6" ht="17.5">
      <c r="B25" s="127">
        <v>9</v>
      </c>
      <c r="C25" s="688" t="s">
        <v>214</v>
      </c>
      <c r="D25" s="688"/>
      <c r="E25" s="688"/>
      <c r="F25" s="128"/>
    </row>
    <row r="26" spans="2:6" ht="17.5">
      <c r="B26" s="130"/>
      <c r="C26" s="688"/>
      <c r="D26" s="688"/>
      <c r="E26" s="688"/>
      <c r="F26" s="128"/>
    </row>
    <row r="27" spans="2:6" ht="17.5">
      <c r="B27" s="127">
        <v>10</v>
      </c>
      <c r="C27" s="688" t="s">
        <v>215</v>
      </c>
      <c r="D27" s="688"/>
      <c r="E27" s="688"/>
      <c r="F27" s="128"/>
    </row>
    <row r="28" spans="2:6" ht="17.5">
      <c r="B28" s="127"/>
      <c r="C28" s="103"/>
      <c r="D28" s="690"/>
      <c r="E28" s="690"/>
      <c r="F28" s="131"/>
    </row>
    <row r="29" spans="2:6" ht="17.5">
      <c r="B29" s="132"/>
      <c r="C29" s="102">
        <v>10.1</v>
      </c>
      <c r="D29" s="91" t="str">
        <f>"Results Graph #"&amp;Input!C17&amp;""</f>
        <v>Results Graph #9246</v>
      </c>
      <c r="E29" s="91"/>
      <c r="F29" s="128"/>
    </row>
    <row r="30" spans="2:6" ht="17.5">
      <c r="B30" s="132"/>
      <c r="C30" s="102"/>
      <c r="D30" s="690"/>
      <c r="E30" s="690"/>
      <c r="F30" s="128"/>
    </row>
    <row r="31" spans="2:6" ht="17.5">
      <c r="B31" s="132"/>
      <c r="C31" s="133">
        <v>10.199999999999999</v>
      </c>
      <c r="D31" s="91" t="str">
        <f>"Results Graph #"&amp;Input!C21&amp;""</f>
        <v>Results Graph #9084</v>
      </c>
      <c r="E31" s="91"/>
      <c r="F31" s="128"/>
    </row>
    <row r="32" spans="2:6" ht="17.5">
      <c r="B32" s="130"/>
      <c r="C32" s="91"/>
      <c r="D32" s="91"/>
      <c r="E32" s="91"/>
      <c r="F32" s="131"/>
    </row>
    <row r="33" spans="2:6" ht="17.5">
      <c r="B33" s="127">
        <v>11</v>
      </c>
      <c r="C33" s="688" t="s">
        <v>216</v>
      </c>
      <c r="D33" s="688"/>
      <c r="E33" s="688"/>
      <c r="F33" s="128"/>
    </row>
    <row r="34" spans="2:6" ht="17.5">
      <c r="B34" s="130"/>
      <c r="C34" s="103"/>
      <c r="D34" s="690"/>
      <c r="E34" s="690"/>
      <c r="F34" s="131"/>
    </row>
    <row r="35" spans="2:6" ht="17.5">
      <c r="B35" s="130"/>
      <c r="C35" s="102">
        <v>11.1</v>
      </c>
      <c r="D35" s="134">
        <f>IF(Input!C8 = "","",Input!C8)</f>
        <v>43433</v>
      </c>
      <c r="E35" s="91"/>
      <c r="F35" s="129"/>
    </row>
    <row r="36" spans="2:6" ht="17.5">
      <c r="B36" s="130"/>
      <c r="C36" s="102"/>
      <c r="D36" s="134"/>
      <c r="E36" s="91"/>
      <c r="F36" s="129"/>
    </row>
    <row r="37" spans="2:6" ht="17.5">
      <c r="B37" s="127">
        <v>12</v>
      </c>
      <c r="C37" s="103" t="s">
        <v>257</v>
      </c>
      <c r="D37" s="134"/>
      <c r="E37" s="91"/>
      <c r="F37" s="129"/>
    </row>
    <row r="38" spans="2:6" ht="17.5">
      <c r="B38" s="130"/>
      <c r="C38" s="102"/>
      <c r="D38" s="690"/>
      <c r="E38" s="690"/>
      <c r="F38" s="128"/>
    </row>
    <row r="39" spans="2:6" ht="17.5">
      <c r="B39" s="135"/>
      <c r="C39" s="136"/>
      <c r="D39" s="137"/>
      <c r="E39" s="138"/>
      <c r="F39" s="139"/>
    </row>
  </sheetData>
  <mergeCells count="25">
    <mergeCell ref="D38:E38"/>
    <mergeCell ref="C26:E26"/>
    <mergeCell ref="C27:E27"/>
    <mergeCell ref="D28:E28"/>
    <mergeCell ref="D30:E30"/>
    <mergeCell ref="C33:E33"/>
    <mergeCell ref="D34:E34"/>
    <mergeCell ref="C25:E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13:E13"/>
    <mergeCell ref="C8:E8"/>
    <mergeCell ref="C9:E9"/>
    <mergeCell ref="C10:E10"/>
    <mergeCell ref="C11:E11"/>
    <mergeCell ref="C12:E1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9879-40C0-4F03-B4F7-9495080619A9}">
  <sheetPr codeName="Sheet14">
    <pageSetUpPr fitToPage="1"/>
  </sheetPr>
  <dimension ref="A1"/>
  <sheetViews>
    <sheetView view="pageBreakPreview" zoomScale="46" zoomScaleNormal="100" zoomScaleSheetLayoutView="46" workbookViewId="0">
      <selection activeCell="N23" sqref="N23"/>
    </sheetView>
  </sheetViews>
  <sheetFormatPr defaultRowHeight="15.5"/>
  <cols>
    <col min="10" max="10" width="2.3828125" customWidth="1"/>
    <col min="12" max="12" width="3.3828125" customWidth="1"/>
  </cols>
  <sheetData/>
  <printOptions horizontalCentered="1"/>
  <pageMargins left="0.70866141732283472" right="0.70866141732283472" top="0.74803149606299213" bottom="0.74803149606299213" header="0.31496062992125984" footer="0.31496062992125984"/>
  <pageSetup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pageSetUpPr fitToPage="1"/>
  </sheetPr>
  <dimension ref="A2:R80"/>
  <sheetViews>
    <sheetView view="pageBreakPreview" topLeftCell="B1" zoomScale="85" zoomScaleNormal="85" zoomScaleSheetLayoutView="85" workbookViewId="0">
      <selection activeCell="D14" sqref="D14:K14"/>
    </sheetView>
  </sheetViews>
  <sheetFormatPr defaultColWidth="8.84375" defaultRowHeight="14.5"/>
  <cols>
    <col min="1" max="1" width="1.07421875" style="66" customWidth="1"/>
    <col min="2" max="2" width="7.84375" style="66" bestFit="1" customWidth="1"/>
    <col min="3" max="3" width="4.84375" style="66" customWidth="1"/>
    <col min="4" max="4" width="3.84375" style="66" customWidth="1"/>
    <col min="5" max="5" width="5.07421875" style="66" customWidth="1"/>
    <col min="6" max="6" width="4.69140625" style="66" customWidth="1"/>
    <col min="7" max="7" width="1.23046875" style="66" customWidth="1"/>
    <col min="8" max="8" width="4" style="69" bestFit="1" customWidth="1"/>
    <col min="9" max="9" width="8.84375" style="66"/>
    <col min="10" max="10" width="1.69140625" style="66" bestFit="1" customWidth="1"/>
    <col min="11" max="11" width="5.53515625" style="66" customWidth="1"/>
    <col min="12" max="12" width="4.3046875" style="70" bestFit="1" customWidth="1"/>
    <col min="13" max="13" width="2" style="70" customWidth="1"/>
    <col min="14" max="14" width="11.23046875" style="66" bestFit="1" customWidth="1"/>
    <col min="15" max="15" width="8.84375" style="66"/>
    <col min="16" max="16" width="7.07421875" style="66" customWidth="1"/>
    <col min="17" max="17" width="1.07421875" style="66" customWidth="1"/>
    <col min="18" max="16384" width="8.84375" style="66"/>
  </cols>
  <sheetData>
    <row r="2" spans="2:16">
      <c r="L2" s="83"/>
      <c r="M2" s="83"/>
    </row>
    <row r="3" spans="2:16">
      <c r="L3" s="83"/>
      <c r="M3" s="83"/>
    </row>
    <row r="4" spans="2:16">
      <c r="L4" s="83"/>
      <c r="M4" s="83"/>
    </row>
    <row r="5" spans="2:16">
      <c r="L5" s="83"/>
      <c r="M5" s="83"/>
    </row>
    <row r="6" spans="2:16">
      <c r="L6" s="83"/>
      <c r="M6" s="83"/>
    </row>
    <row r="7" spans="2:16" ht="15.5">
      <c r="B7" s="711" t="str">
        <f>"SEQUENCE OF EVENTS: "&amp;D10&amp;" "&amp;D14</f>
        <v>SEQUENCE OF EVENTS: A-22U STATIC GRADIENT SURVEY</v>
      </c>
      <c r="C7" s="711"/>
      <c r="D7" s="711"/>
      <c r="E7" s="711"/>
      <c r="F7" s="711"/>
      <c r="G7" s="711"/>
      <c r="H7" s="711"/>
      <c r="I7" s="711"/>
      <c r="J7" s="711"/>
      <c r="K7" s="711"/>
      <c r="L7" s="711"/>
      <c r="M7" s="711"/>
      <c r="N7" s="711"/>
      <c r="O7" s="711"/>
      <c r="P7" s="711"/>
    </row>
    <row r="8" spans="2:16">
      <c r="B8" s="695" t="s">
        <v>175</v>
      </c>
      <c r="C8" s="696"/>
      <c r="D8" s="416" t="str">
        <f>Input!C4</f>
        <v>VPSB</v>
      </c>
      <c r="E8" s="417"/>
      <c r="F8" s="417"/>
      <c r="G8" s="417"/>
      <c r="H8" s="417"/>
      <c r="I8" s="417"/>
      <c r="J8" s="417"/>
      <c r="K8" s="417"/>
      <c r="L8" s="417"/>
      <c r="M8" s="418"/>
      <c r="N8" s="419"/>
      <c r="O8" s="712"/>
      <c r="P8" s="704"/>
    </row>
    <row r="9" spans="2:16">
      <c r="B9" s="695" t="s">
        <v>177</v>
      </c>
      <c r="C9" s="696"/>
      <c r="D9" s="416" t="str">
        <f>Input!C5</f>
        <v>Larut-A</v>
      </c>
      <c r="E9" s="417"/>
      <c r="F9" s="417"/>
      <c r="G9" s="417"/>
      <c r="H9" s="417"/>
      <c r="I9" s="417"/>
      <c r="J9" s="417"/>
      <c r="K9" s="417"/>
      <c r="L9" s="417"/>
      <c r="M9" s="418"/>
      <c r="N9" s="67" t="str">
        <f>IF(Input!C7="SGS","SITHP","FTHP")</f>
        <v>SITHP</v>
      </c>
      <c r="O9" s="420">
        <f>Input!C10</f>
        <v>450</v>
      </c>
      <c r="P9" s="85" t="s">
        <v>164</v>
      </c>
    </row>
    <row r="10" spans="2:16">
      <c r="B10" s="695" t="s">
        <v>178</v>
      </c>
      <c r="C10" s="696"/>
      <c r="D10" s="708" t="str">
        <f>Input!C6</f>
        <v>A-22U</v>
      </c>
      <c r="E10" s="709"/>
      <c r="F10" s="709"/>
      <c r="G10" s="709"/>
      <c r="H10" s="710"/>
      <c r="I10" s="417"/>
      <c r="J10" s="417"/>
      <c r="K10" s="417"/>
      <c r="L10" s="417"/>
      <c r="M10" s="418"/>
      <c r="N10" s="67" t="s">
        <v>225</v>
      </c>
      <c r="O10" s="420">
        <f>Input!C11</f>
        <v>232</v>
      </c>
      <c r="P10" s="85" t="s">
        <v>164</v>
      </c>
    </row>
    <row r="11" spans="2:16">
      <c r="B11" s="695" t="s">
        <v>179</v>
      </c>
      <c r="C11" s="696"/>
      <c r="D11" s="708" t="str">
        <f>Input!C30</f>
        <v>2-7/8"</v>
      </c>
      <c r="E11" s="709"/>
      <c r="F11" s="709"/>
      <c r="G11" s="709"/>
      <c r="H11" s="710"/>
      <c r="I11" s="417"/>
      <c r="J11" s="417"/>
      <c r="K11" s="417"/>
      <c r="L11" s="417"/>
      <c r="M11" s="418"/>
      <c r="N11" s="67" t="s">
        <v>180</v>
      </c>
      <c r="O11" s="421">
        <f>Input!C26</f>
        <v>17.28</v>
      </c>
      <c r="P11" s="422" t="s">
        <v>140</v>
      </c>
    </row>
    <row r="12" spans="2:16">
      <c r="B12" s="695" t="s">
        <v>181</v>
      </c>
      <c r="C12" s="696"/>
      <c r="D12" s="708" t="str">
        <f>Input!C31</f>
        <v>Oil Producer</v>
      </c>
      <c r="E12" s="709"/>
      <c r="F12" s="709"/>
      <c r="G12" s="709"/>
      <c r="H12" s="710"/>
      <c r="I12" s="417"/>
      <c r="J12" s="417"/>
      <c r="K12" s="417"/>
      <c r="L12" s="417"/>
      <c r="M12" s="418"/>
      <c r="N12" s="67" t="s">
        <v>182</v>
      </c>
      <c r="O12" s="421">
        <f>Input!C28</f>
        <v>61.5</v>
      </c>
      <c r="P12" s="85" t="s">
        <v>183</v>
      </c>
    </row>
    <row r="13" spans="2:16">
      <c r="B13" s="695" t="s">
        <v>184</v>
      </c>
      <c r="C13" s="696"/>
      <c r="D13" s="697">
        <f>Input!C8</f>
        <v>43433</v>
      </c>
      <c r="E13" s="698"/>
      <c r="F13" s="421"/>
      <c r="G13" s="421"/>
      <c r="H13" s="421"/>
      <c r="I13" s="421"/>
      <c r="J13" s="421"/>
      <c r="K13" s="421"/>
      <c r="L13" s="421"/>
      <c r="M13" s="422"/>
      <c r="N13" s="67"/>
      <c r="O13" s="423"/>
      <c r="P13" s="422"/>
    </row>
    <row r="14" spans="2:16">
      <c r="B14" s="695" t="s">
        <v>185</v>
      </c>
      <c r="C14" s="696"/>
      <c r="D14" s="705" t="str">
        <f>IF(Input!C7="SGS","STATIC GRADIENT SURVEY","FLOWING GRADIENT SURVEY WITH "&amp;Input!C14&amp;" CHOKE SIZE")</f>
        <v>STATIC GRADIENT SURVEY</v>
      </c>
      <c r="E14" s="706"/>
      <c r="F14" s="706"/>
      <c r="G14" s="706"/>
      <c r="H14" s="706"/>
      <c r="I14" s="706"/>
      <c r="J14" s="706"/>
      <c r="K14" s="706"/>
      <c r="L14" s="421"/>
      <c r="M14" s="422"/>
      <c r="N14" s="67"/>
      <c r="O14" s="423"/>
      <c r="P14" s="422"/>
    </row>
    <row r="15" spans="2:16">
      <c r="B15" s="695" t="s">
        <v>186</v>
      </c>
      <c r="C15" s="696"/>
      <c r="D15" s="424">
        <f>(-(B19)+B54)*24</f>
        <v>0</v>
      </c>
      <c r="E15" s="425" t="s">
        <v>187</v>
      </c>
      <c r="F15" s="423"/>
      <c r="G15" s="423"/>
      <c r="H15" s="423"/>
      <c r="I15" s="423"/>
      <c r="J15" s="423"/>
      <c r="K15" s="423"/>
      <c r="L15" s="423"/>
      <c r="M15" s="426"/>
      <c r="N15" s="419"/>
      <c r="O15" s="421"/>
      <c r="P15" s="422"/>
    </row>
    <row r="16" spans="2:16">
      <c r="B16" s="427"/>
      <c r="C16" s="427"/>
      <c r="D16" s="427"/>
      <c r="E16" s="427"/>
      <c r="F16" s="427"/>
      <c r="G16" s="427"/>
      <c r="I16" s="427"/>
      <c r="J16" s="427"/>
      <c r="K16" s="427"/>
      <c r="L16" s="427"/>
      <c r="M16" s="427"/>
      <c r="N16" s="427"/>
      <c r="O16" s="427"/>
      <c r="P16" s="427"/>
    </row>
    <row r="17" spans="1:18">
      <c r="B17" s="71" t="s">
        <v>169</v>
      </c>
      <c r="C17" s="701" t="s">
        <v>188</v>
      </c>
      <c r="D17" s="707"/>
      <c r="E17" s="707"/>
      <c r="F17" s="707"/>
      <c r="G17" s="707"/>
      <c r="H17" s="707"/>
      <c r="I17" s="707"/>
      <c r="J17" s="707"/>
      <c r="K17" s="707"/>
      <c r="L17" s="707"/>
      <c r="M17" s="707"/>
      <c r="N17" s="702"/>
      <c r="O17" s="701" t="s">
        <v>64</v>
      </c>
      <c r="P17" s="702"/>
    </row>
    <row r="18" spans="1:18">
      <c r="B18" s="428"/>
      <c r="C18" s="429"/>
      <c r="D18" s="429"/>
      <c r="E18" s="429"/>
      <c r="F18" s="429"/>
      <c r="G18" s="429"/>
      <c r="H18" s="258"/>
      <c r="I18" s="429"/>
      <c r="J18" s="429"/>
      <c r="K18" s="429"/>
      <c r="L18" s="429"/>
      <c r="M18" s="429"/>
      <c r="N18" s="429"/>
      <c r="O18" s="703"/>
      <c r="P18" s="704"/>
    </row>
    <row r="19" spans="1:18">
      <c r="B19" s="86"/>
      <c r="C19" s="429"/>
      <c r="D19" s="429"/>
      <c r="E19" s="429"/>
      <c r="F19" s="429"/>
      <c r="G19" s="429"/>
      <c r="H19" s="258"/>
      <c r="I19" s="429"/>
      <c r="J19" s="429"/>
      <c r="K19" s="429"/>
      <c r="L19" s="429"/>
      <c r="M19" s="429"/>
      <c r="N19" s="429"/>
      <c r="O19" s="430"/>
      <c r="P19" s="431"/>
    </row>
    <row r="20" spans="1:18">
      <c r="B20" s="86"/>
      <c r="C20" s="429"/>
      <c r="D20" s="429"/>
      <c r="E20" s="429"/>
      <c r="F20" s="429"/>
      <c r="G20" s="429"/>
      <c r="H20" s="258"/>
      <c r="I20" s="429"/>
      <c r="J20" s="429"/>
      <c r="K20" s="429"/>
      <c r="L20" s="429"/>
      <c r="M20" s="429"/>
      <c r="N20" s="429"/>
      <c r="O20" s="430"/>
      <c r="P20" s="431"/>
    </row>
    <row r="21" spans="1:18">
      <c r="B21" s="86"/>
      <c r="C21" s="429"/>
      <c r="D21" s="429"/>
      <c r="E21" s="429"/>
      <c r="F21" s="429"/>
      <c r="G21" s="429"/>
      <c r="H21" s="258"/>
      <c r="I21" s="429"/>
      <c r="J21" s="429"/>
      <c r="K21" s="429"/>
      <c r="L21" s="429"/>
      <c r="M21" s="429"/>
      <c r="N21" s="429"/>
      <c r="O21" s="430"/>
      <c r="P21" s="431"/>
    </row>
    <row r="22" spans="1:18">
      <c r="A22" s="72">
        <v>0.38472222222222219</v>
      </c>
      <c r="B22" s="86"/>
      <c r="C22" s="429"/>
      <c r="D22" s="429"/>
      <c r="E22" s="429"/>
      <c r="F22" s="429"/>
      <c r="G22" s="429"/>
      <c r="H22" s="258"/>
      <c r="I22" s="429"/>
      <c r="J22" s="429"/>
      <c r="K22" s="429"/>
      <c r="L22" s="429"/>
      <c r="M22" s="429"/>
      <c r="N22" s="429"/>
      <c r="O22" s="430"/>
      <c r="P22" s="431"/>
    </row>
    <row r="23" spans="1:18">
      <c r="B23" s="86"/>
      <c r="C23" s="429"/>
      <c r="D23" s="429"/>
      <c r="E23" s="429"/>
      <c r="F23" s="429"/>
      <c r="G23" s="429"/>
      <c r="H23" s="258"/>
      <c r="I23" s="429"/>
      <c r="J23" s="429"/>
      <c r="K23" s="429"/>
      <c r="L23" s="73"/>
      <c r="M23" s="73"/>
      <c r="N23" s="429"/>
      <c r="O23" s="430"/>
      <c r="P23" s="431"/>
    </row>
    <row r="24" spans="1:18">
      <c r="B24" s="86"/>
      <c r="C24" s="429"/>
      <c r="D24" s="429"/>
      <c r="E24" s="429"/>
      <c r="F24" s="258"/>
      <c r="G24" s="73"/>
      <c r="H24" s="258"/>
      <c r="I24" s="73"/>
      <c r="J24" s="73"/>
      <c r="K24" s="429"/>
      <c r="L24" s="432"/>
      <c r="M24" s="429"/>
      <c r="N24" s="74"/>
      <c r="O24" s="430"/>
      <c r="P24" s="431"/>
    </row>
    <row r="25" spans="1:18">
      <c r="B25" s="86"/>
      <c r="C25" s="429"/>
      <c r="D25" s="429"/>
      <c r="E25" s="429"/>
      <c r="F25" s="258"/>
      <c r="G25" s="73"/>
      <c r="H25" s="258"/>
      <c r="I25" s="73"/>
      <c r="J25" s="73"/>
      <c r="K25" s="429"/>
      <c r="L25" s="429"/>
      <c r="M25" s="429"/>
      <c r="N25" s="74"/>
      <c r="O25" s="430"/>
      <c r="P25" s="431"/>
    </row>
    <row r="26" spans="1:18">
      <c r="B26" s="86"/>
      <c r="C26" s="429"/>
      <c r="D26" s="429"/>
      <c r="E26" s="429"/>
      <c r="F26" s="258"/>
      <c r="G26" s="73"/>
      <c r="H26" s="258"/>
      <c r="I26" s="73"/>
      <c r="J26" s="73"/>
      <c r="K26" s="429"/>
      <c r="L26" s="432"/>
      <c r="M26" s="429"/>
      <c r="N26" s="74"/>
      <c r="O26" s="430"/>
      <c r="P26" s="431"/>
    </row>
    <row r="27" spans="1:18">
      <c r="B27" s="86"/>
      <c r="C27" s="429"/>
      <c r="D27" s="429"/>
      <c r="E27" s="429"/>
      <c r="F27" s="258"/>
      <c r="G27" s="73"/>
      <c r="H27" s="258"/>
      <c r="I27" s="73"/>
      <c r="J27" s="73"/>
      <c r="K27" s="429"/>
      <c r="L27" s="432"/>
      <c r="M27" s="429"/>
      <c r="N27" s="74"/>
      <c r="O27" s="430"/>
      <c r="P27" s="431"/>
    </row>
    <row r="28" spans="1:18">
      <c r="B28" s="86"/>
      <c r="C28" s="429"/>
      <c r="D28" s="429"/>
      <c r="E28" s="429"/>
      <c r="F28" s="258"/>
      <c r="G28" s="73"/>
      <c r="H28" s="258"/>
      <c r="I28" s="73"/>
      <c r="J28" s="73"/>
      <c r="K28" s="429"/>
      <c r="L28" s="432"/>
      <c r="M28" s="429"/>
      <c r="N28" s="74"/>
      <c r="O28" s="430"/>
      <c r="P28" s="431"/>
      <c r="R28" s="90" t="s">
        <v>200</v>
      </c>
    </row>
    <row r="29" spans="1:18">
      <c r="B29" s="86"/>
      <c r="C29" s="429"/>
      <c r="D29" s="429"/>
      <c r="E29" s="429"/>
      <c r="F29" s="258"/>
      <c r="G29" s="73"/>
      <c r="H29" s="258"/>
      <c r="I29" s="73"/>
      <c r="J29" s="73"/>
      <c r="K29" s="429"/>
      <c r="L29" s="432"/>
      <c r="M29" s="429"/>
      <c r="N29" s="74"/>
      <c r="O29" s="430"/>
      <c r="P29" s="431"/>
    </row>
    <row r="30" spans="1:18">
      <c r="B30" s="86"/>
      <c r="C30" s="429"/>
      <c r="D30" s="429"/>
      <c r="E30" s="429"/>
      <c r="F30" s="258"/>
      <c r="G30" s="73"/>
      <c r="H30" s="258"/>
      <c r="I30" s="73"/>
      <c r="J30" s="73"/>
      <c r="K30" s="429"/>
      <c r="L30" s="432"/>
      <c r="M30" s="429"/>
      <c r="N30" s="74"/>
      <c r="O30" s="430"/>
      <c r="P30" s="431"/>
    </row>
    <row r="31" spans="1:18">
      <c r="B31" s="86"/>
      <c r="C31" s="429"/>
      <c r="D31" s="429"/>
      <c r="E31" s="429"/>
      <c r="F31" s="258"/>
      <c r="G31" s="73"/>
      <c r="H31" s="258"/>
      <c r="I31" s="73"/>
      <c r="J31" s="73"/>
      <c r="K31" s="429"/>
      <c r="L31" s="432"/>
      <c r="M31" s="429"/>
      <c r="N31" s="74"/>
      <c r="O31" s="430"/>
      <c r="P31" s="431"/>
    </row>
    <row r="32" spans="1:18">
      <c r="B32" s="86"/>
      <c r="C32" s="429"/>
      <c r="D32" s="429"/>
      <c r="E32" s="429"/>
      <c r="F32" s="258"/>
      <c r="G32" s="73"/>
      <c r="H32" s="258"/>
      <c r="I32" s="73"/>
      <c r="J32" s="73"/>
      <c r="K32" s="429"/>
      <c r="L32" s="432"/>
      <c r="M32" s="429"/>
      <c r="N32" s="74"/>
      <c r="O32" s="430"/>
      <c r="P32" s="431"/>
    </row>
    <row r="33" spans="2:16">
      <c r="B33" s="86"/>
      <c r="C33" s="429"/>
      <c r="D33" s="429"/>
      <c r="E33" s="429"/>
      <c r="F33" s="258"/>
      <c r="G33" s="73"/>
      <c r="H33" s="258"/>
      <c r="I33" s="73"/>
      <c r="J33" s="73"/>
      <c r="K33" s="429"/>
      <c r="L33" s="432"/>
      <c r="M33" s="429"/>
      <c r="N33" s="74"/>
      <c r="O33" s="430"/>
      <c r="P33" s="431"/>
    </row>
    <row r="34" spans="2:16">
      <c r="B34" s="86"/>
      <c r="C34" s="429"/>
      <c r="D34" s="429"/>
      <c r="E34" s="429"/>
      <c r="F34" s="258"/>
      <c r="G34" s="73"/>
      <c r="H34" s="258"/>
      <c r="I34" s="73"/>
      <c r="J34" s="73"/>
      <c r="K34" s="429"/>
      <c r="L34" s="432"/>
      <c r="M34" s="429"/>
      <c r="N34" s="74"/>
      <c r="O34" s="430"/>
      <c r="P34" s="431"/>
    </row>
    <row r="35" spans="2:16">
      <c r="B35" s="86"/>
      <c r="C35" s="429"/>
      <c r="D35" s="429"/>
      <c r="E35" s="429"/>
      <c r="F35" s="258"/>
      <c r="G35" s="73"/>
      <c r="H35" s="258"/>
      <c r="I35" s="73"/>
      <c r="J35" s="73"/>
      <c r="K35" s="429"/>
      <c r="L35" s="432"/>
      <c r="M35" s="429"/>
      <c r="N35" s="74"/>
      <c r="O35" s="430"/>
      <c r="P35" s="431"/>
    </row>
    <row r="36" spans="2:16">
      <c r="B36" s="86"/>
      <c r="C36" s="429"/>
      <c r="D36" s="429"/>
      <c r="E36" s="429"/>
      <c r="F36" s="258"/>
      <c r="G36" s="73"/>
      <c r="H36" s="258"/>
      <c r="I36" s="73"/>
      <c r="J36" s="73"/>
      <c r="K36" s="429"/>
      <c r="L36" s="432"/>
      <c r="M36" s="429"/>
      <c r="N36" s="74"/>
      <c r="O36" s="430"/>
      <c r="P36" s="431"/>
    </row>
    <row r="37" spans="2:16">
      <c r="B37" s="86"/>
      <c r="C37" s="429"/>
      <c r="D37" s="429"/>
      <c r="E37" s="429"/>
      <c r="F37" s="258"/>
      <c r="G37" s="73"/>
      <c r="H37" s="258"/>
      <c r="I37" s="73"/>
      <c r="J37" s="73"/>
      <c r="K37" s="429"/>
      <c r="L37" s="432"/>
      <c r="M37" s="429"/>
      <c r="N37" s="74"/>
      <c r="O37" s="430"/>
      <c r="P37" s="431"/>
    </row>
    <row r="38" spans="2:16">
      <c r="B38" s="86"/>
      <c r="C38" s="429"/>
      <c r="D38" s="429"/>
      <c r="E38" s="429"/>
      <c r="F38" s="258"/>
      <c r="G38" s="73"/>
      <c r="H38" s="258"/>
      <c r="I38" s="73"/>
      <c r="J38" s="73"/>
      <c r="K38" s="429"/>
      <c r="L38" s="432"/>
      <c r="M38" s="429"/>
      <c r="N38" s="74"/>
      <c r="O38" s="430"/>
      <c r="P38" s="431"/>
    </row>
    <row r="39" spans="2:16">
      <c r="B39" s="86"/>
      <c r="C39" s="429"/>
      <c r="D39" s="429"/>
      <c r="E39" s="429"/>
      <c r="F39" s="258"/>
      <c r="G39" s="73"/>
      <c r="H39" s="258"/>
      <c r="I39" s="73"/>
      <c r="J39" s="73"/>
      <c r="K39" s="429"/>
      <c r="L39" s="432"/>
      <c r="M39" s="429"/>
      <c r="N39" s="74"/>
      <c r="O39" s="430"/>
      <c r="P39" s="431"/>
    </row>
    <row r="40" spans="2:16">
      <c r="B40" s="86"/>
      <c r="C40" s="429"/>
      <c r="D40" s="429"/>
      <c r="E40" s="429"/>
      <c r="F40" s="258"/>
      <c r="G40" s="73"/>
      <c r="H40" s="258"/>
      <c r="I40" s="73"/>
      <c r="J40" s="73"/>
      <c r="K40" s="429"/>
      <c r="L40" s="432"/>
      <c r="M40" s="429"/>
      <c r="N40" s="74"/>
      <c r="O40" s="430"/>
      <c r="P40" s="431"/>
    </row>
    <row r="41" spans="2:16">
      <c r="B41" s="86"/>
      <c r="C41" s="429"/>
      <c r="D41" s="429"/>
      <c r="E41" s="429"/>
      <c r="F41" s="258"/>
      <c r="G41" s="73"/>
      <c r="H41" s="258"/>
      <c r="I41" s="73"/>
      <c r="J41" s="73"/>
      <c r="K41" s="429"/>
      <c r="L41" s="432"/>
      <c r="M41" s="429"/>
      <c r="N41" s="74"/>
      <c r="O41" s="430"/>
      <c r="P41" s="431"/>
    </row>
    <row r="42" spans="2:16">
      <c r="B42" s="86"/>
      <c r="C42" s="429"/>
      <c r="D42" s="429"/>
      <c r="E42" s="429"/>
      <c r="F42" s="258"/>
      <c r="G42" s="73"/>
      <c r="H42" s="258"/>
      <c r="I42" s="73"/>
      <c r="J42" s="73"/>
      <c r="K42" s="429"/>
      <c r="L42" s="432"/>
      <c r="M42" s="429"/>
      <c r="N42" s="74"/>
      <c r="O42" s="430"/>
      <c r="P42" s="431"/>
    </row>
    <row r="43" spans="2:16">
      <c r="B43" s="86"/>
      <c r="C43" s="429"/>
      <c r="D43" s="429"/>
      <c r="E43" s="429"/>
      <c r="F43" s="258"/>
      <c r="G43" s="73"/>
      <c r="H43" s="258"/>
      <c r="I43" s="73"/>
      <c r="J43" s="73"/>
      <c r="K43" s="429"/>
      <c r="L43" s="432"/>
      <c r="M43" s="429"/>
      <c r="N43" s="74"/>
      <c r="O43" s="430"/>
      <c r="P43" s="431"/>
    </row>
    <row r="44" spans="2:16">
      <c r="B44" s="86"/>
      <c r="C44" s="429"/>
      <c r="D44" s="429"/>
      <c r="E44" s="429"/>
      <c r="F44" s="258"/>
      <c r="G44" s="73"/>
      <c r="H44" s="258"/>
      <c r="I44" s="73"/>
      <c r="J44" s="73"/>
      <c r="K44" s="429"/>
      <c r="L44" s="432"/>
      <c r="M44" s="429"/>
      <c r="N44" s="74"/>
      <c r="O44" s="430"/>
      <c r="P44" s="431"/>
    </row>
    <row r="45" spans="2:16">
      <c r="B45" s="86"/>
      <c r="C45" s="84"/>
      <c r="D45" s="429"/>
      <c r="E45" s="429"/>
      <c r="F45" s="258"/>
      <c r="G45" s="429"/>
      <c r="H45" s="258"/>
      <c r="I45" s="429"/>
      <c r="J45" s="429"/>
      <c r="K45" s="429"/>
      <c r="L45" s="429"/>
      <c r="M45" s="429"/>
      <c r="N45" s="429"/>
      <c r="O45" s="430"/>
      <c r="P45" s="431"/>
    </row>
    <row r="46" spans="2:16">
      <c r="B46" s="86"/>
      <c r="C46" s="429"/>
      <c r="D46" s="429"/>
      <c r="E46" s="429"/>
      <c r="F46" s="258"/>
      <c r="G46" s="73"/>
      <c r="H46" s="258"/>
      <c r="I46" s="73"/>
      <c r="J46" s="73"/>
      <c r="K46" s="429"/>
      <c r="L46" s="432"/>
      <c r="M46" s="429"/>
      <c r="N46" s="74"/>
      <c r="O46" s="430"/>
      <c r="P46" s="431"/>
    </row>
    <row r="47" spans="2:16">
      <c r="B47" s="86"/>
      <c r="C47" s="84"/>
      <c r="D47" s="429"/>
      <c r="E47" s="429"/>
      <c r="F47" s="258"/>
      <c r="G47" s="73"/>
      <c r="H47" s="258"/>
      <c r="I47" s="73"/>
      <c r="J47" s="73"/>
      <c r="K47" s="429"/>
      <c r="L47" s="429"/>
      <c r="M47" s="429"/>
      <c r="N47" s="429"/>
      <c r="O47" s="430"/>
      <c r="P47" s="431"/>
    </row>
    <row r="48" spans="2:16">
      <c r="B48" s="86"/>
      <c r="C48" s="84"/>
      <c r="D48" s="429"/>
      <c r="E48" s="429"/>
      <c r="F48" s="258"/>
      <c r="G48" s="73"/>
      <c r="H48" s="258"/>
      <c r="I48" s="73"/>
      <c r="J48" s="73"/>
      <c r="K48" s="429"/>
      <c r="L48" s="432"/>
      <c r="M48" s="429"/>
      <c r="N48" s="74"/>
      <c r="O48" s="430"/>
      <c r="P48" s="431"/>
    </row>
    <row r="49" spans="2:18">
      <c r="B49" s="86"/>
      <c r="C49" s="84"/>
      <c r="D49" s="429"/>
      <c r="E49" s="429"/>
      <c r="F49" s="258"/>
      <c r="G49" s="73"/>
      <c r="H49" s="258"/>
      <c r="I49" s="73"/>
      <c r="J49" s="73"/>
      <c r="K49" s="429"/>
      <c r="L49" s="429"/>
      <c r="M49" s="429"/>
      <c r="N49" s="429"/>
      <c r="O49" s="430"/>
      <c r="P49" s="431"/>
    </row>
    <row r="50" spans="2:18">
      <c r="B50" s="86"/>
      <c r="C50" s="87"/>
      <c r="D50" s="421"/>
      <c r="E50" s="421"/>
      <c r="F50" s="258"/>
      <c r="G50" s="81"/>
      <c r="H50" s="258"/>
      <c r="I50" s="81"/>
      <c r="J50" s="81"/>
      <c r="K50" s="421"/>
      <c r="L50" s="433"/>
      <c r="M50" s="421"/>
      <c r="N50" s="82"/>
      <c r="O50" s="430"/>
      <c r="P50" s="431"/>
    </row>
    <row r="51" spans="2:18">
      <c r="B51" s="428"/>
      <c r="C51" s="429"/>
      <c r="D51" s="429"/>
      <c r="E51" s="429"/>
      <c r="F51" s="258"/>
      <c r="G51" s="73"/>
      <c r="H51" s="258"/>
      <c r="I51" s="73"/>
      <c r="J51" s="73"/>
      <c r="K51" s="429"/>
      <c r="L51" s="429"/>
      <c r="M51" s="429"/>
      <c r="N51" s="429"/>
      <c r="O51" s="430"/>
      <c r="P51" s="431"/>
    </row>
    <row r="52" spans="2:18">
      <c r="B52" s="428"/>
      <c r="C52" s="429"/>
      <c r="D52" s="429"/>
      <c r="E52" s="429"/>
      <c r="F52" s="258"/>
      <c r="G52" s="73"/>
      <c r="H52" s="258"/>
      <c r="I52" s="73"/>
      <c r="J52" s="73"/>
      <c r="K52" s="429"/>
      <c r="L52" s="429"/>
      <c r="M52" s="429"/>
      <c r="N52" s="429"/>
      <c r="O52" s="430"/>
      <c r="P52" s="431"/>
    </row>
    <row r="53" spans="2:18">
      <c r="B53" s="428"/>
      <c r="C53" s="429"/>
      <c r="D53" s="429"/>
      <c r="E53" s="429"/>
      <c r="F53" s="258"/>
      <c r="G53" s="73"/>
      <c r="H53" s="258"/>
      <c r="I53" s="73"/>
      <c r="J53" s="73"/>
      <c r="K53" s="429"/>
      <c r="L53" s="429"/>
      <c r="M53" s="429"/>
      <c r="N53" s="429"/>
      <c r="O53" s="430"/>
      <c r="P53" s="431"/>
    </row>
    <row r="54" spans="2:18">
      <c r="B54" s="428"/>
      <c r="C54" s="429"/>
      <c r="D54" s="429"/>
      <c r="E54" s="429"/>
      <c r="F54" s="258"/>
      <c r="G54" s="73"/>
      <c r="H54" s="258"/>
      <c r="I54" s="73"/>
      <c r="J54" s="73"/>
      <c r="K54" s="429"/>
      <c r="L54" s="429"/>
      <c r="M54" s="429"/>
      <c r="N54" s="429"/>
      <c r="O54" s="430"/>
      <c r="P54" s="431"/>
    </row>
    <row r="55" spans="2:18">
      <c r="B55" s="700" t="s">
        <v>190</v>
      </c>
      <c r="C55" s="700"/>
      <c r="D55" s="427"/>
      <c r="E55" s="427"/>
      <c r="F55" s="68"/>
      <c r="G55" s="427"/>
      <c r="I55" s="427"/>
      <c r="J55" s="427"/>
      <c r="K55" s="427"/>
      <c r="L55" s="427"/>
      <c r="M55" s="427"/>
      <c r="N55" s="427"/>
      <c r="O55" s="427"/>
      <c r="P55" s="427"/>
    </row>
    <row r="56" spans="2:18">
      <c r="B56" s="693" t="s">
        <v>160</v>
      </c>
      <c r="C56" s="693"/>
      <c r="D56" s="434" t="s">
        <v>191</v>
      </c>
      <c r="E56" s="434"/>
      <c r="F56" s="68"/>
      <c r="G56" s="434"/>
      <c r="I56" s="427"/>
      <c r="J56" s="427"/>
      <c r="K56" s="427"/>
      <c r="L56" s="427"/>
      <c r="M56" s="427"/>
      <c r="N56" s="427"/>
      <c r="O56" s="427"/>
      <c r="P56" s="427"/>
    </row>
    <row r="57" spans="2:18">
      <c r="B57" s="427"/>
      <c r="C57" s="427"/>
      <c r="D57" s="427"/>
      <c r="E57" s="427"/>
      <c r="F57" s="68"/>
      <c r="G57" s="427"/>
      <c r="I57" s="427"/>
      <c r="J57" s="427"/>
      <c r="K57" s="427"/>
      <c r="L57" s="427"/>
      <c r="M57" s="427"/>
      <c r="N57" s="427"/>
      <c r="O57" s="427"/>
      <c r="P57" s="427"/>
    </row>
    <row r="58" spans="2:18">
      <c r="B58" s="427"/>
      <c r="C58" s="427"/>
      <c r="D58" s="435" t="s">
        <v>192</v>
      </c>
      <c r="E58" s="435"/>
      <c r="F58" s="435"/>
      <c r="G58" s="75" t="s">
        <v>89</v>
      </c>
      <c r="H58" s="76"/>
      <c r="I58" s="699" t="str">
        <f>"S/N "&amp;Input!C17&amp;" (Top)"</f>
        <v>S/N 9246 (Top)</v>
      </c>
      <c r="J58" s="699"/>
      <c r="K58" s="699"/>
      <c r="L58" s="76"/>
      <c r="M58" s="76"/>
      <c r="N58" s="257" t="str">
        <f>"S/N "&amp;Input!C21&amp;" (Top)"</f>
        <v>S/N 9084 (Top)</v>
      </c>
      <c r="O58" s="76"/>
      <c r="P58" s="427"/>
    </row>
    <row r="59" spans="2:18">
      <c r="B59" s="427"/>
      <c r="C59" s="427"/>
      <c r="D59" s="435" t="s">
        <v>193</v>
      </c>
      <c r="E59" s="435"/>
      <c r="F59" s="435"/>
      <c r="G59" s="75" t="s">
        <v>89</v>
      </c>
      <c r="H59" s="434"/>
      <c r="I59" s="692">
        <f>Input!C18</f>
        <v>2553.337</v>
      </c>
      <c r="J59" s="691"/>
      <c r="K59" s="691"/>
      <c r="L59" s="427" t="s">
        <v>173</v>
      </c>
      <c r="M59" s="76"/>
      <c r="N59" s="436">
        <f>Input!C22</f>
        <v>2553.5059999999999</v>
      </c>
      <c r="O59" s="427" t="s">
        <v>173</v>
      </c>
      <c r="P59" s="427"/>
      <c r="R59" s="66">
        <v>0</v>
      </c>
    </row>
    <row r="60" spans="2:18">
      <c r="B60" s="427"/>
      <c r="C60" s="427"/>
      <c r="D60" s="435" t="s">
        <v>194</v>
      </c>
      <c r="E60" s="435"/>
      <c r="F60" s="435"/>
      <c r="G60" s="75" t="s">
        <v>89</v>
      </c>
      <c r="H60" s="434"/>
      <c r="I60" s="692">
        <f>Input!C19</f>
        <v>233.41800000000001</v>
      </c>
      <c r="J60" s="691"/>
      <c r="K60" s="691"/>
      <c r="L60" s="427" t="s">
        <v>174</v>
      </c>
      <c r="M60" s="76"/>
      <c r="N60" s="437">
        <f>Input!C23</f>
        <v>233.41800000000001</v>
      </c>
      <c r="O60" s="427" t="s">
        <v>174</v>
      </c>
      <c r="P60" s="427"/>
    </row>
    <row r="61" spans="2:18">
      <c r="B61" s="427"/>
      <c r="C61" s="427"/>
      <c r="D61" s="427"/>
      <c r="E61" s="427"/>
      <c r="F61" s="427"/>
      <c r="G61" s="427"/>
      <c r="I61" s="427"/>
      <c r="J61" s="427"/>
      <c r="K61" s="427"/>
      <c r="L61" s="427"/>
      <c r="M61" s="427"/>
      <c r="N61" s="427"/>
      <c r="O61" s="427"/>
      <c r="P61" s="427"/>
    </row>
    <row r="62" spans="2:18">
      <c r="B62" s="427"/>
      <c r="C62" s="427"/>
      <c r="D62" s="691" t="s">
        <v>83</v>
      </c>
      <c r="E62" s="691"/>
      <c r="F62" s="691"/>
      <c r="G62" s="691"/>
      <c r="H62" s="691"/>
      <c r="I62" s="691"/>
      <c r="J62" s="438"/>
      <c r="K62" s="427"/>
      <c r="L62" s="427"/>
      <c r="M62" s="691" t="s">
        <v>255</v>
      </c>
      <c r="N62" s="691"/>
      <c r="O62" s="691"/>
      <c r="P62" s="434"/>
    </row>
    <row r="63" spans="2:18">
      <c r="B63" s="427"/>
      <c r="C63" s="427"/>
      <c r="D63" s="427"/>
      <c r="E63" s="427"/>
      <c r="F63" s="427"/>
      <c r="G63" s="427"/>
      <c r="I63" s="427"/>
      <c r="J63" s="427"/>
      <c r="K63" s="427"/>
      <c r="L63" s="427"/>
      <c r="M63" s="427"/>
      <c r="N63" s="427"/>
      <c r="O63" s="427"/>
      <c r="P63" s="427"/>
    </row>
    <row r="64" spans="2:18">
      <c r="B64" s="427"/>
      <c r="C64" s="427"/>
      <c r="D64" s="427"/>
      <c r="E64" s="427"/>
      <c r="F64" s="427"/>
      <c r="G64" s="427"/>
      <c r="I64" s="427"/>
      <c r="J64" s="427"/>
      <c r="K64" s="427"/>
      <c r="L64" s="427"/>
      <c r="M64" s="427"/>
      <c r="N64" s="427"/>
      <c r="O64" s="427"/>
      <c r="P64" s="427"/>
    </row>
    <row r="65" spans="2:16">
      <c r="B65" s="427"/>
      <c r="C65" s="427"/>
      <c r="D65" s="694"/>
      <c r="E65" s="691"/>
      <c r="F65" s="691"/>
      <c r="G65" s="691"/>
      <c r="H65" s="691"/>
      <c r="I65" s="691"/>
      <c r="J65" s="438"/>
      <c r="K65" s="427"/>
      <c r="L65" s="427"/>
      <c r="M65" s="691"/>
      <c r="N65" s="691"/>
      <c r="O65" s="691"/>
      <c r="P65" s="427"/>
    </row>
    <row r="66" spans="2:16">
      <c r="B66" s="427"/>
      <c r="C66" s="427"/>
      <c r="D66" s="691"/>
      <c r="E66" s="691"/>
      <c r="F66" s="691"/>
      <c r="G66" s="691"/>
      <c r="H66" s="691"/>
      <c r="I66" s="691"/>
      <c r="J66" s="438"/>
      <c r="K66" s="427"/>
      <c r="L66" s="427"/>
      <c r="M66" s="691"/>
      <c r="N66" s="691"/>
      <c r="O66" s="691"/>
      <c r="P66" s="427"/>
    </row>
    <row r="67" spans="2:16">
      <c r="L67" s="83"/>
      <c r="M67" s="83"/>
    </row>
    <row r="68" spans="2:16">
      <c r="L68" s="83"/>
      <c r="M68" s="83"/>
    </row>
    <row r="69" spans="2:16">
      <c r="L69" s="83"/>
      <c r="M69" s="83"/>
    </row>
    <row r="70" spans="2:16">
      <c r="L70" s="83"/>
      <c r="M70" s="83"/>
    </row>
    <row r="71" spans="2:16">
      <c r="L71" s="83"/>
      <c r="M71" s="83"/>
    </row>
    <row r="72" spans="2:16">
      <c r="L72" s="83"/>
      <c r="M72" s="83"/>
    </row>
    <row r="73" spans="2:16">
      <c r="L73" s="83"/>
      <c r="M73" s="83"/>
    </row>
    <row r="74" spans="2:16">
      <c r="L74" s="83"/>
      <c r="M74" s="83"/>
    </row>
    <row r="75" spans="2:16">
      <c r="L75" s="83"/>
      <c r="M75" s="83"/>
    </row>
    <row r="76" spans="2:16">
      <c r="L76" s="83"/>
      <c r="M76" s="83"/>
    </row>
    <row r="77" spans="2:16">
      <c r="L77" s="83"/>
      <c r="M77" s="83"/>
    </row>
    <row r="78" spans="2:16">
      <c r="L78" s="83"/>
      <c r="M78" s="83"/>
    </row>
    <row r="79" spans="2:16">
      <c r="L79" s="83"/>
      <c r="M79" s="83"/>
    </row>
    <row r="80" spans="2:16">
      <c r="L80" s="83"/>
      <c r="M80" s="83"/>
    </row>
  </sheetData>
  <sortState ref="R23:R56">
    <sortCondition descending="1" ref="R23:R56"/>
  </sortState>
  <mergeCells count="29">
    <mergeCell ref="B11:C11"/>
    <mergeCell ref="D11:H11"/>
    <mergeCell ref="B12:C12"/>
    <mergeCell ref="D12:H12"/>
    <mergeCell ref="B7:P7"/>
    <mergeCell ref="B10:C10"/>
    <mergeCell ref="D10:H10"/>
    <mergeCell ref="B8:C8"/>
    <mergeCell ref="O8:P8"/>
    <mergeCell ref="B9:C9"/>
    <mergeCell ref="B13:C13"/>
    <mergeCell ref="D13:E13"/>
    <mergeCell ref="I58:K58"/>
    <mergeCell ref="B55:C55"/>
    <mergeCell ref="M65:O65"/>
    <mergeCell ref="O17:P17"/>
    <mergeCell ref="O18:P18"/>
    <mergeCell ref="D14:K14"/>
    <mergeCell ref="B14:C14"/>
    <mergeCell ref="B15:C15"/>
    <mergeCell ref="C17:N17"/>
    <mergeCell ref="D66:I66"/>
    <mergeCell ref="M66:O66"/>
    <mergeCell ref="I59:K59"/>
    <mergeCell ref="B56:C56"/>
    <mergeCell ref="I60:K60"/>
    <mergeCell ref="D62:I62"/>
    <mergeCell ref="D65:I65"/>
    <mergeCell ref="M62:O62"/>
  </mergeCells>
  <conditionalFormatting sqref="M51">
    <cfRule type="expression" dxfId="37" priority="15">
      <formula>$B$18&gt;0</formula>
    </cfRule>
  </conditionalFormatting>
  <conditionalFormatting sqref="M52:M53">
    <cfRule type="expression" dxfId="36" priority="13">
      <formula>$B$18&gt;0</formula>
    </cfRule>
  </conditionalFormatting>
  <conditionalFormatting sqref="L49:M49">
    <cfRule type="expression" dxfId="35" priority="12">
      <formula>$B$18&gt;0</formula>
    </cfRule>
  </conditionalFormatting>
  <conditionalFormatting sqref="L49:M49">
    <cfRule type="expression" dxfId="34" priority="11">
      <formula>$B$18&gt;0</formula>
    </cfRule>
  </conditionalFormatting>
  <conditionalFormatting sqref="M49">
    <cfRule type="expression" dxfId="33" priority="10">
      <formula>$B$18&gt;0</formula>
    </cfRule>
  </conditionalFormatting>
  <conditionalFormatting sqref="M51">
    <cfRule type="expression" dxfId="32" priority="9">
      <formula>$B$18&gt;0</formula>
    </cfRule>
  </conditionalFormatting>
  <conditionalFormatting sqref="M51">
    <cfRule type="expression" dxfId="31" priority="8">
      <formula>$B$18&gt;0</formula>
    </cfRule>
  </conditionalFormatting>
  <conditionalFormatting sqref="M52">
    <cfRule type="expression" dxfId="30" priority="7">
      <formula>$B$18&gt;0</formula>
    </cfRule>
  </conditionalFormatting>
  <conditionalFormatting sqref="M52">
    <cfRule type="expression" dxfId="29" priority="6">
      <formula>$B$18&gt;0</formula>
    </cfRule>
  </conditionalFormatting>
  <conditionalFormatting sqref="M51">
    <cfRule type="expression" dxfId="28" priority="5">
      <formula>$B$18&gt;0</formula>
    </cfRule>
  </conditionalFormatting>
  <conditionalFormatting sqref="M51">
    <cfRule type="expression" dxfId="27" priority="3">
      <formula>$B$18&gt;0</formula>
    </cfRule>
  </conditionalFormatting>
  <conditionalFormatting sqref="M52">
    <cfRule type="expression" dxfId="26" priority="4">
      <formula>$B$18&gt;0</formula>
    </cfRule>
  </conditionalFormatting>
  <conditionalFormatting sqref="L50">
    <cfRule type="expression" dxfId="25" priority="2">
      <formula>$B$18&gt;0</formula>
    </cfRule>
  </conditionalFormatting>
  <conditionalFormatting sqref="M50">
    <cfRule type="expression" dxfId="24" priority="1">
      <formula>$B$18&gt;0</formula>
    </cfRule>
  </conditionalFormatting>
  <conditionalFormatting sqref="L24:M25 L27:M27 L26 L29:M29 L28 L31:M31 L30 L33:M33 L32 L35:M35 L34 L37:M37 L36 L39:M39 L38 L41:M41 L40 L43:M43 L42 L45:M45 L44 L47:M47 P22 L46">
    <cfRule type="expression" dxfId="23" priority="34">
      <formula>$B$18&gt;0</formula>
    </cfRule>
  </conditionalFormatting>
  <conditionalFormatting sqref="D15">
    <cfRule type="cellIs" dxfId="22" priority="33" operator="equal">
      <formula>0</formula>
    </cfRule>
  </conditionalFormatting>
  <conditionalFormatting sqref="M26">
    <cfRule type="expression" dxfId="21" priority="32">
      <formula>$B$18&gt;0</formula>
    </cfRule>
  </conditionalFormatting>
  <conditionalFormatting sqref="M28">
    <cfRule type="expression" dxfId="20" priority="31">
      <formula>$B$18&gt;0</formula>
    </cfRule>
  </conditionalFormatting>
  <conditionalFormatting sqref="M30">
    <cfRule type="expression" dxfId="19" priority="30">
      <formula>$B$18&gt;0</formula>
    </cfRule>
  </conditionalFormatting>
  <conditionalFormatting sqref="M32">
    <cfRule type="expression" dxfId="18" priority="29">
      <formula>$B$18&gt;0</formula>
    </cfRule>
  </conditionalFormatting>
  <conditionalFormatting sqref="M34">
    <cfRule type="expression" dxfId="17" priority="28">
      <formula>$B$18&gt;0</formula>
    </cfRule>
  </conditionalFormatting>
  <conditionalFormatting sqref="M36">
    <cfRule type="expression" dxfId="16" priority="27">
      <formula>$B$18&gt;0</formula>
    </cfRule>
  </conditionalFormatting>
  <conditionalFormatting sqref="M38">
    <cfRule type="expression" dxfId="15" priority="26">
      <formula>$B$18&gt;0</formula>
    </cfRule>
  </conditionalFormatting>
  <conditionalFormatting sqref="M46 M44 M42 M40">
    <cfRule type="expression" dxfId="14" priority="25">
      <formula>$B$18&gt;0</formula>
    </cfRule>
  </conditionalFormatting>
  <conditionalFormatting sqref="L47:M47 L51:M54">
    <cfRule type="expression" dxfId="13" priority="24">
      <formula>$B$18&gt;0</formula>
    </cfRule>
  </conditionalFormatting>
  <conditionalFormatting sqref="L51:L54 M51:M53">
    <cfRule type="expression" dxfId="12" priority="23">
      <formula>$B$18&gt;0</formula>
    </cfRule>
  </conditionalFormatting>
  <conditionalFormatting sqref="M47">
    <cfRule type="expression" dxfId="11" priority="22">
      <formula>$B$18&gt;0</formula>
    </cfRule>
  </conditionalFormatting>
  <conditionalFormatting sqref="M52:M53">
    <cfRule type="expression" dxfId="10" priority="20">
      <formula>$B$18&gt;0</formula>
    </cfRule>
  </conditionalFormatting>
  <conditionalFormatting sqref="L51:M51 L52">
    <cfRule type="expression" dxfId="9" priority="21">
      <formula>$B$18&gt;0</formula>
    </cfRule>
  </conditionalFormatting>
  <conditionalFormatting sqref="M48">
    <cfRule type="expression" dxfId="8" priority="17">
      <formula>$B$18&gt;0</formula>
    </cfRule>
  </conditionalFormatting>
  <conditionalFormatting sqref="M51">
    <cfRule type="expression" dxfId="7" priority="19">
      <formula>$B$18&gt;0</formula>
    </cfRule>
  </conditionalFormatting>
  <conditionalFormatting sqref="L48">
    <cfRule type="expression" dxfId="6" priority="18">
      <formula>$B$18&gt;0</formula>
    </cfRule>
  </conditionalFormatting>
  <conditionalFormatting sqref="M51">
    <cfRule type="expression" dxfId="5" priority="16">
      <formula>$B$18&gt;0</formula>
    </cfRule>
  </conditionalFormatting>
  <conditionalFormatting sqref="M54">
    <cfRule type="expression" dxfId="4" priority="14">
      <formula>$B$18&gt;0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  <rowBreaks count="1" manualBreakCount="1">
    <brk id="6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AB96"/>
  <sheetViews>
    <sheetView showGridLines="0" view="pageBreakPreview" topLeftCell="A55" zoomScale="30" zoomScaleNormal="75" zoomScaleSheetLayoutView="30" workbookViewId="0">
      <selection activeCell="H64" sqref="H64:S64"/>
    </sheetView>
  </sheetViews>
  <sheetFormatPr defaultColWidth="7.07421875" defaultRowHeight="12.5"/>
  <cols>
    <col min="1" max="1" width="11" style="33" customWidth="1"/>
    <col min="2" max="2" width="29.3046875" style="33" customWidth="1"/>
    <col min="3" max="3" width="4.69140625" style="33" customWidth="1"/>
    <col min="4" max="4" width="2" style="33" customWidth="1"/>
    <col min="5" max="5" width="17.23046875" style="33" customWidth="1"/>
    <col min="6" max="6" width="11.23046875" style="33" customWidth="1"/>
    <col min="7" max="7" width="21.69140625" style="33" customWidth="1"/>
    <col min="8" max="8" width="3.765625" style="33" customWidth="1"/>
    <col min="9" max="9" width="18.4609375" style="33" customWidth="1"/>
    <col min="10" max="10" width="15.53515625" style="33" customWidth="1"/>
    <col min="11" max="11" width="22.15234375" style="33" bestFit="1" customWidth="1"/>
    <col min="12" max="12" width="11.07421875" style="33" customWidth="1"/>
    <col min="13" max="13" width="22" style="33" customWidth="1"/>
    <col min="14" max="14" width="14.4609375" style="33" customWidth="1"/>
    <col min="15" max="15" width="17.53515625" style="33" customWidth="1"/>
    <col min="16" max="16" width="4.3046875" style="33" customWidth="1"/>
    <col min="17" max="17" width="13.84375" style="33" customWidth="1"/>
    <col min="18" max="18" width="23.3046875" style="33" customWidth="1"/>
    <col min="19" max="19" width="14.84375" style="33" customWidth="1"/>
    <col min="20" max="20" width="32" style="33" customWidth="1"/>
    <col min="21" max="16384" width="7.07421875" style="33"/>
  </cols>
  <sheetData>
    <row r="1" spans="1:28" ht="54" customHeight="1">
      <c r="A1" s="728" t="s">
        <v>69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16"/>
    </row>
    <row r="2" spans="1:28" ht="54" customHeight="1">
      <c r="A2" s="728" t="s">
        <v>70</v>
      </c>
      <c r="B2" s="728"/>
      <c r="C2" s="728"/>
      <c r="D2" s="728"/>
      <c r="E2" s="728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  <c r="R2" s="728"/>
      <c r="S2" s="728"/>
      <c r="T2" s="16"/>
    </row>
    <row r="3" spans="1:28" ht="54" customHeight="1">
      <c r="A3" s="729" t="s">
        <v>71</v>
      </c>
      <c r="B3" s="729"/>
      <c r="C3" s="729"/>
      <c r="D3" s="729"/>
      <c r="E3" s="729"/>
      <c r="F3" s="729"/>
      <c r="G3" s="729"/>
      <c r="H3" s="729"/>
      <c r="I3" s="729"/>
      <c r="J3" s="729"/>
      <c r="K3" s="729"/>
      <c r="L3" s="729"/>
      <c r="M3" s="729"/>
      <c r="N3" s="729"/>
      <c r="O3" s="729"/>
      <c r="P3" s="729"/>
      <c r="Q3" s="729"/>
      <c r="R3" s="729"/>
      <c r="S3" s="729"/>
      <c r="T3" s="16"/>
    </row>
    <row r="4" spans="1:28" ht="53.25" customHeight="1">
      <c r="A4" s="731" t="s">
        <v>72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  <c r="R4" s="731"/>
      <c r="S4" s="262"/>
      <c r="T4" s="34"/>
    </row>
    <row r="5" spans="1:28" ht="53.25" customHeight="1">
      <c r="A5" s="263"/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41"/>
    </row>
    <row r="6" spans="1:28" ht="42" customHeight="1">
      <c r="A6" s="264"/>
      <c r="B6" s="265" t="s">
        <v>99</v>
      </c>
      <c r="C6" s="266" t="s">
        <v>89</v>
      </c>
      <c r="D6" s="267"/>
      <c r="E6" s="250" t="str">
        <f>Input!C4</f>
        <v>VPSB</v>
      </c>
      <c r="F6" s="251"/>
      <c r="G6" s="252"/>
      <c r="H6" s="267"/>
      <c r="I6" s="267"/>
      <c r="J6" s="267"/>
      <c r="K6" s="267"/>
      <c r="L6" s="267"/>
      <c r="M6" s="267"/>
      <c r="N6" s="267"/>
      <c r="O6" s="267"/>
      <c r="P6" s="267"/>
      <c r="Q6" s="264"/>
      <c r="R6" s="264"/>
      <c r="S6" s="264"/>
    </row>
    <row r="7" spans="1:28" ht="42" customHeight="1">
      <c r="A7" s="264"/>
      <c r="B7" s="265" t="s">
        <v>100</v>
      </c>
      <c r="C7" s="266" t="s">
        <v>89</v>
      </c>
      <c r="D7" s="267"/>
      <c r="E7" s="250" t="str">
        <f>Input!C5</f>
        <v>Larut-A</v>
      </c>
      <c r="F7" s="251"/>
      <c r="G7" s="251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</row>
    <row r="8" spans="1:28" ht="42" customHeight="1">
      <c r="A8" s="264"/>
      <c r="B8" s="265" t="s">
        <v>101</v>
      </c>
      <c r="C8" s="266" t="s">
        <v>89</v>
      </c>
      <c r="D8" s="267"/>
      <c r="E8" s="250" t="str">
        <f>Input!C6</f>
        <v>A-22U</v>
      </c>
      <c r="F8" s="251"/>
      <c r="G8" s="251"/>
      <c r="H8" s="268"/>
      <c r="I8" s="268"/>
      <c r="J8" s="267"/>
      <c r="K8" s="267"/>
      <c r="L8" s="267"/>
      <c r="M8" s="267"/>
      <c r="N8" s="267"/>
      <c r="O8" s="268"/>
      <c r="P8" s="267"/>
      <c r="Q8" s="264"/>
      <c r="R8" s="264"/>
      <c r="S8" s="264"/>
    </row>
    <row r="9" spans="1:28" ht="42" customHeight="1">
      <c r="A9" s="264"/>
      <c r="B9" s="265" t="s">
        <v>102</v>
      </c>
      <c r="C9" s="266" t="s">
        <v>89</v>
      </c>
      <c r="D9" s="267"/>
      <c r="E9" s="253" t="str">
        <f>Input!C7</f>
        <v>SGS</v>
      </c>
      <c r="F9" s="254"/>
      <c r="G9" s="254"/>
      <c r="H9" s="268"/>
      <c r="I9" s="268"/>
      <c r="J9" s="267"/>
      <c r="K9" s="267"/>
      <c r="L9" s="267"/>
      <c r="M9" s="267"/>
      <c r="N9" s="267"/>
      <c r="O9" s="268"/>
      <c r="P9" s="267"/>
      <c r="Q9" s="264"/>
      <c r="R9" s="264"/>
      <c r="S9" s="264"/>
    </row>
    <row r="10" spans="1:28" ht="42" customHeight="1">
      <c r="A10" s="264"/>
      <c r="B10" s="265" t="s">
        <v>103</v>
      </c>
      <c r="C10" s="266" t="s">
        <v>89</v>
      </c>
      <c r="D10" s="267"/>
      <c r="E10" s="730">
        <f>Input!C8</f>
        <v>43433</v>
      </c>
      <c r="F10" s="730"/>
      <c r="G10" s="254"/>
      <c r="H10" s="268"/>
      <c r="I10" s="268"/>
      <c r="J10" s="267"/>
      <c r="K10" s="267"/>
      <c r="L10" s="267"/>
      <c r="M10" s="267"/>
      <c r="N10" s="267"/>
      <c r="O10" s="268"/>
      <c r="P10" s="267"/>
      <c r="Q10" s="264"/>
      <c r="R10" s="264"/>
      <c r="S10" s="264"/>
    </row>
    <row r="11" spans="1:28" ht="36" customHeight="1">
      <c r="A11" s="264"/>
      <c r="B11" s="265" t="s">
        <v>104</v>
      </c>
      <c r="C11" s="266" t="s">
        <v>89</v>
      </c>
      <c r="D11" s="267"/>
      <c r="E11" s="255" t="str">
        <f>""&amp;Input!C9&amp;" m MDBDF "</f>
        <v xml:space="preserve">2295 m MDBDF </v>
      </c>
      <c r="F11" s="254"/>
      <c r="G11" s="254"/>
      <c r="H11" s="268"/>
      <c r="I11" s="268"/>
      <c r="J11" s="267"/>
      <c r="K11" s="267"/>
      <c r="L11" s="267"/>
      <c r="M11" s="267"/>
      <c r="N11" s="267"/>
      <c r="O11" s="268"/>
      <c r="P11" s="267"/>
      <c r="Q11" s="264"/>
      <c r="R11" s="264"/>
      <c r="S11" s="264"/>
    </row>
    <row r="12" spans="1:28" ht="36" customHeight="1">
      <c r="A12" s="264"/>
      <c r="B12" s="269"/>
      <c r="C12" s="264"/>
      <c r="D12" s="270"/>
      <c r="E12" s="270"/>
      <c r="F12" s="271"/>
      <c r="G12" s="271"/>
      <c r="H12" s="264"/>
      <c r="I12" s="264"/>
      <c r="J12" s="264"/>
      <c r="K12" s="264"/>
      <c r="L12" s="264"/>
      <c r="M12" s="264"/>
      <c r="N12" s="264"/>
      <c r="O12" s="264"/>
      <c r="P12" s="264"/>
      <c r="Q12" s="264"/>
      <c r="R12" s="264"/>
      <c r="S12" s="264"/>
    </row>
    <row r="13" spans="1:28" ht="42" customHeight="1">
      <c r="A13" s="272"/>
      <c r="B13" s="727" t="s">
        <v>73</v>
      </c>
      <c r="C13" s="727"/>
      <c r="D13" s="727"/>
      <c r="E13" s="727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4"/>
    </row>
    <row r="14" spans="1:28" ht="47.25" customHeight="1">
      <c r="A14" s="273"/>
      <c r="B14" s="715" t="s">
        <v>74</v>
      </c>
      <c r="C14" s="715"/>
      <c r="D14" s="715"/>
      <c r="E14" s="715"/>
      <c r="F14" s="715"/>
      <c r="G14" s="715"/>
      <c r="H14" s="715"/>
      <c r="I14" s="715"/>
      <c r="J14" s="738" t="s">
        <v>75</v>
      </c>
      <c r="K14" s="738"/>
      <c r="L14" s="738"/>
      <c r="M14" s="274" t="str">
        <f>""&amp;Input!C18&amp;" psi"</f>
        <v>2553.337 psi</v>
      </c>
      <c r="N14" s="275"/>
      <c r="O14" s="737" t="s">
        <v>76</v>
      </c>
      <c r="P14" s="737"/>
      <c r="Q14" s="737"/>
      <c r="R14" s="274" t="str">
        <f>""&amp;Input!C22&amp;" psi"</f>
        <v>2553.506 psi</v>
      </c>
      <c r="S14" s="268"/>
      <c r="T14" s="35"/>
    </row>
    <row r="15" spans="1:28" ht="47.25" customHeight="1">
      <c r="A15" s="273"/>
      <c r="B15" s="714" t="s">
        <v>258</v>
      </c>
      <c r="C15" s="714"/>
      <c r="D15" s="714"/>
      <c r="E15" s="714"/>
      <c r="F15" s="714"/>
      <c r="G15" s="714"/>
      <c r="H15" s="714"/>
      <c r="I15" s="714"/>
      <c r="J15" s="734" t="s">
        <v>201</v>
      </c>
      <c r="K15" s="734"/>
      <c r="L15" s="734"/>
      <c r="M15" s="734"/>
      <c r="N15" s="734"/>
      <c r="O15" s="734"/>
      <c r="P15" s="734"/>
      <c r="Q15" s="734"/>
      <c r="R15" s="734"/>
      <c r="S15" s="734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47.25" customHeight="1">
      <c r="A16" s="273"/>
      <c r="B16" s="713" t="s">
        <v>124</v>
      </c>
      <c r="C16" s="714"/>
      <c r="D16" s="714"/>
      <c r="E16" s="714"/>
      <c r="F16" s="714"/>
      <c r="G16" s="714"/>
      <c r="H16" s="714"/>
      <c r="I16" s="714"/>
      <c r="J16" s="723"/>
      <c r="K16" s="723"/>
      <c r="L16" s="723"/>
      <c r="M16" s="723"/>
      <c r="N16" s="723"/>
      <c r="O16" s="723"/>
      <c r="P16" s="723"/>
      <c r="Q16" s="723"/>
      <c r="R16" s="723"/>
      <c r="S16" s="723"/>
      <c r="T16" s="35"/>
    </row>
    <row r="17" spans="1:20" ht="35.25" customHeight="1">
      <c r="A17" s="273"/>
      <c r="B17" s="722"/>
      <c r="C17" s="722"/>
      <c r="D17" s="722"/>
      <c r="E17" s="722"/>
      <c r="F17" s="722"/>
      <c r="G17" s="722"/>
      <c r="H17" s="722"/>
      <c r="I17" s="722"/>
      <c r="J17" s="722"/>
      <c r="K17" s="722"/>
      <c r="L17" s="722"/>
      <c r="M17" s="722"/>
      <c r="N17" s="722"/>
      <c r="O17" s="722"/>
      <c r="P17" s="722"/>
      <c r="Q17" s="722"/>
      <c r="R17" s="722"/>
      <c r="S17" s="264"/>
      <c r="T17" s="35"/>
    </row>
    <row r="18" spans="1:20" ht="48" customHeight="1">
      <c r="A18" s="273"/>
      <c r="B18" s="715" t="s">
        <v>259</v>
      </c>
      <c r="C18" s="715"/>
      <c r="D18" s="715"/>
      <c r="E18" s="715"/>
      <c r="F18" s="715"/>
      <c r="G18" s="715"/>
      <c r="H18" s="715"/>
      <c r="I18" s="715"/>
      <c r="J18" s="715"/>
      <c r="K18" s="715"/>
      <c r="L18" s="715"/>
      <c r="M18" s="715"/>
      <c r="N18" s="715"/>
      <c r="O18" s="715"/>
      <c r="P18" s="715"/>
      <c r="Q18" s="715"/>
      <c r="R18" s="715"/>
      <c r="S18" s="264"/>
      <c r="T18" s="35"/>
    </row>
    <row r="19" spans="1:20" ht="47.25" customHeight="1">
      <c r="A19" s="273"/>
      <c r="B19" s="276" t="s">
        <v>77</v>
      </c>
      <c r="C19" s="277"/>
      <c r="D19" s="267"/>
      <c r="E19" s="267"/>
      <c r="F19" s="716" t="s">
        <v>37</v>
      </c>
      <c r="G19" s="716"/>
      <c r="H19" s="742" t="s">
        <v>203</v>
      </c>
      <c r="I19" s="742"/>
      <c r="J19" s="742"/>
      <c r="K19" s="742"/>
      <c r="L19" s="742"/>
      <c r="M19" s="742"/>
      <c r="N19" s="742"/>
      <c r="O19" s="742"/>
      <c r="P19" s="742"/>
      <c r="Q19" s="742"/>
      <c r="R19" s="742"/>
      <c r="S19" s="742"/>
      <c r="T19" s="35"/>
    </row>
    <row r="20" spans="1:20" ht="47.25" customHeight="1">
      <c r="A20" s="273"/>
      <c r="B20" s="278" t="s">
        <v>110</v>
      </c>
      <c r="C20" s="277" t="s">
        <v>31</v>
      </c>
      <c r="D20" s="267"/>
      <c r="E20" s="267"/>
      <c r="F20" s="267"/>
      <c r="G20" s="267"/>
      <c r="H20" s="723"/>
      <c r="I20" s="723"/>
      <c r="J20" s="723"/>
      <c r="K20" s="723"/>
      <c r="L20" s="723"/>
      <c r="M20" s="723"/>
      <c r="N20" s="723"/>
      <c r="O20" s="723"/>
      <c r="P20" s="723"/>
      <c r="Q20" s="723"/>
      <c r="R20" s="723"/>
      <c r="S20" s="723"/>
      <c r="T20" s="35"/>
    </row>
    <row r="21" spans="1:20" ht="48" customHeight="1">
      <c r="A21" s="273"/>
      <c r="B21" s="267"/>
      <c r="C21" s="267"/>
      <c r="D21" s="267"/>
      <c r="E21" s="267"/>
      <c r="F21" s="267"/>
      <c r="G21" s="267"/>
      <c r="H21" s="267"/>
      <c r="I21" s="279"/>
      <c r="J21" s="267"/>
      <c r="K21" s="267"/>
      <c r="L21" s="267"/>
      <c r="M21" s="267"/>
      <c r="N21" s="267"/>
      <c r="O21" s="267"/>
      <c r="P21" s="267"/>
      <c r="Q21" s="264"/>
      <c r="R21" s="264"/>
      <c r="S21" s="267"/>
      <c r="T21" s="35"/>
    </row>
    <row r="22" spans="1:20" ht="47.25" customHeight="1">
      <c r="A22" s="273"/>
      <c r="B22" s="716" t="s">
        <v>88</v>
      </c>
      <c r="C22" s="716"/>
      <c r="D22" s="716"/>
      <c r="E22" s="716"/>
      <c r="F22" s="716"/>
      <c r="G22" s="716"/>
      <c r="H22" s="716"/>
      <c r="I22" s="716"/>
      <c r="J22" s="716"/>
      <c r="K22" s="716"/>
      <c r="L22" s="716"/>
      <c r="M22" s="716"/>
      <c r="N22" s="716"/>
      <c r="O22" s="716"/>
      <c r="P22" s="716"/>
      <c r="Q22" s="716"/>
      <c r="R22" s="716"/>
      <c r="S22" s="267"/>
      <c r="T22" s="35"/>
    </row>
    <row r="23" spans="1:20" ht="47.25" customHeight="1">
      <c r="A23" s="273"/>
      <c r="B23" s="719" t="s">
        <v>38</v>
      </c>
      <c r="C23" s="720"/>
      <c r="D23" s="720"/>
      <c r="E23" s="720"/>
      <c r="F23" s="720"/>
      <c r="G23" s="720"/>
      <c r="H23" s="721" t="s">
        <v>202</v>
      </c>
      <c r="I23" s="721"/>
      <c r="J23" s="721"/>
      <c r="K23" s="721"/>
      <c r="L23" s="721"/>
      <c r="M23" s="721"/>
      <c r="N23" s="721"/>
      <c r="O23" s="721"/>
      <c r="P23" s="721"/>
      <c r="Q23" s="721"/>
      <c r="R23" s="721"/>
      <c r="S23" s="721"/>
      <c r="T23" s="35"/>
    </row>
    <row r="24" spans="1:20" ht="47.25" customHeight="1">
      <c r="A24" s="273"/>
      <c r="B24" s="719" t="s">
        <v>39</v>
      </c>
      <c r="C24" s="720"/>
      <c r="D24" s="720"/>
      <c r="E24" s="720"/>
      <c r="F24" s="720"/>
      <c r="G24" s="720"/>
      <c r="H24" s="723"/>
      <c r="I24" s="723"/>
      <c r="J24" s="723"/>
      <c r="K24" s="723"/>
      <c r="L24" s="723"/>
      <c r="M24" s="723"/>
      <c r="N24" s="723"/>
      <c r="O24" s="723"/>
      <c r="P24" s="723"/>
      <c r="Q24" s="723"/>
      <c r="R24" s="723"/>
      <c r="S24" s="723"/>
      <c r="T24" s="35"/>
    </row>
    <row r="25" spans="1:20" ht="36" customHeight="1">
      <c r="A25" s="273"/>
      <c r="B25" s="267"/>
      <c r="C25" s="267"/>
      <c r="D25" s="722"/>
      <c r="E25" s="722"/>
      <c r="F25" s="722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4"/>
      <c r="S25" s="267"/>
      <c r="T25" s="35"/>
    </row>
    <row r="26" spans="1:20" ht="47.25" customHeight="1">
      <c r="A26" s="273"/>
      <c r="B26" s="716" t="s">
        <v>260</v>
      </c>
      <c r="C26" s="716"/>
      <c r="D26" s="716"/>
      <c r="E26" s="716"/>
      <c r="F26" s="716"/>
      <c r="G26" s="716"/>
      <c r="H26" s="716"/>
      <c r="I26" s="716"/>
      <c r="J26" s="716"/>
      <c r="K26" s="716"/>
      <c r="L26" s="716"/>
      <c r="M26" s="716"/>
      <c r="N26" s="716"/>
      <c r="O26" s="716"/>
      <c r="P26" s="716"/>
      <c r="Q26" s="716"/>
      <c r="R26" s="716"/>
      <c r="S26" s="267"/>
      <c r="T26" s="35"/>
    </row>
    <row r="27" spans="1:20" ht="47.25" customHeight="1">
      <c r="A27" s="273"/>
      <c r="B27" s="267"/>
      <c r="C27" s="724" t="s">
        <v>78</v>
      </c>
      <c r="D27" s="724"/>
      <c r="E27" s="724"/>
      <c r="F27" s="267"/>
      <c r="G27" s="724" t="s">
        <v>79</v>
      </c>
      <c r="H27" s="724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7"/>
      <c r="T27" s="35"/>
    </row>
    <row r="28" spans="1:20" ht="47.25" customHeight="1">
      <c r="A28" s="273"/>
      <c r="B28" s="280" t="s">
        <v>109</v>
      </c>
      <c r="C28" s="717"/>
      <c r="D28" s="725"/>
      <c r="E28" s="718"/>
      <c r="F28" s="267"/>
      <c r="G28" s="717"/>
      <c r="H28" s="718"/>
      <c r="I28" s="264"/>
      <c r="J28" s="742"/>
      <c r="K28" s="742"/>
      <c r="L28" s="742"/>
      <c r="M28" s="742"/>
      <c r="N28" s="742"/>
      <c r="O28" s="742"/>
      <c r="P28" s="742"/>
      <c r="Q28" s="742"/>
      <c r="R28" s="742"/>
      <c r="S28" s="742"/>
      <c r="T28" s="35"/>
    </row>
    <row r="29" spans="1:20" ht="48" customHeight="1">
      <c r="A29" s="273"/>
      <c r="B29" s="281" t="s">
        <v>105</v>
      </c>
      <c r="C29" s="739"/>
      <c r="D29" s="740"/>
      <c r="E29" s="741"/>
      <c r="F29" s="267"/>
      <c r="G29" s="739"/>
      <c r="H29" s="751"/>
      <c r="I29" s="264"/>
      <c r="J29" s="721"/>
      <c r="K29" s="721"/>
      <c r="L29" s="721"/>
      <c r="M29" s="721"/>
      <c r="N29" s="721"/>
      <c r="O29" s="721"/>
      <c r="P29" s="721"/>
      <c r="Q29" s="721"/>
      <c r="R29" s="721"/>
      <c r="S29" s="721"/>
      <c r="T29" s="35"/>
    </row>
    <row r="30" spans="1:20" ht="48" customHeight="1">
      <c r="A30" s="273"/>
      <c r="B30" s="281" t="s">
        <v>106</v>
      </c>
      <c r="C30" s="753"/>
      <c r="D30" s="740"/>
      <c r="E30" s="741"/>
      <c r="F30" s="267"/>
      <c r="G30" s="739"/>
      <c r="H30" s="751"/>
      <c r="I30" s="264"/>
      <c r="J30" s="721"/>
      <c r="K30" s="721"/>
      <c r="L30" s="721"/>
      <c r="M30" s="721"/>
      <c r="N30" s="721"/>
      <c r="O30" s="721"/>
      <c r="P30" s="721"/>
      <c r="Q30" s="721"/>
      <c r="R30" s="721"/>
      <c r="S30" s="721"/>
      <c r="T30" s="35"/>
    </row>
    <row r="31" spans="1:20" ht="48" customHeight="1">
      <c r="A31" s="273"/>
      <c r="B31" s="281" t="s">
        <v>107</v>
      </c>
      <c r="C31" s="739"/>
      <c r="D31" s="740"/>
      <c r="E31" s="741"/>
      <c r="F31" s="267"/>
      <c r="G31" s="739"/>
      <c r="H31" s="751"/>
      <c r="I31" s="264"/>
      <c r="J31" s="723"/>
      <c r="K31" s="754"/>
      <c r="L31" s="754"/>
      <c r="M31" s="754"/>
      <c r="N31" s="754"/>
      <c r="O31" s="754"/>
      <c r="P31" s="754"/>
      <c r="Q31" s="754"/>
      <c r="R31" s="754"/>
      <c r="S31" s="754"/>
      <c r="T31" s="35"/>
    </row>
    <row r="32" spans="1:20" ht="48" customHeight="1">
      <c r="A32" s="273"/>
      <c r="B32" s="281" t="s">
        <v>108</v>
      </c>
      <c r="C32" s="739"/>
      <c r="D32" s="740"/>
      <c r="E32" s="741"/>
      <c r="F32" s="267"/>
      <c r="G32" s="752"/>
      <c r="H32" s="751"/>
      <c r="I32" s="264"/>
      <c r="J32" s="754"/>
      <c r="K32" s="754"/>
      <c r="L32" s="754"/>
      <c r="M32" s="754"/>
      <c r="N32" s="754"/>
      <c r="O32" s="754"/>
      <c r="P32" s="754"/>
      <c r="Q32" s="754"/>
      <c r="R32" s="754"/>
      <c r="S32" s="754"/>
      <c r="T32" s="35"/>
    </row>
    <row r="33" spans="1:20" ht="42" customHeight="1">
      <c r="A33" s="273"/>
      <c r="B33" s="282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4"/>
      <c r="S33" s="267"/>
      <c r="T33" s="35"/>
    </row>
    <row r="34" spans="1:20" ht="42" customHeight="1">
      <c r="A34" s="273"/>
      <c r="B34" s="727" t="s">
        <v>80</v>
      </c>
      <c r="C34" s="727"/>
      <c r="D34" s="727"/>
      <c r="E34" s="727"/>
      <c r="F34" s="72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4"/>
      <c r="S34" s="267"/>
      <c r="T34" s="35"/>
    </row>
    <row r="35" spans="1:20" ht="42" customHeight="1">
      <c r="A35" s="273"/>
      <c r="B35" s="716" t="s">
        <v>116</v>
      </c>
      <c r="C35" s="716"/>
      <c r="D35" s="716"/>
      <c r="E35" s="716"/>
      <c r="F35" s="716"/>
      <c r="G35" s="716"/>
      <c r="H35" s="716"/>
      <c r="I35" s="746" t="s">
        <v>221</v>
      </c>
      <c r="J35" s="747"/>
      <c r="K35" s="283">
        <f>'Interpretation '!I52</f>
        <v>1979.4672309633447</v>
      </c>
      <c r="L35" s="284" t="s">
        <v>164</v>
      </c>
      <c r="M35" s="267"/>
      <c r="N35" s="746" t="s">
        <v>118</v>
      </c>
      <c r="O35" s="766"/>
      <c r="P35" s="747"/>
      <c r="Q35" s="748"/>
      <c r="R35" s="750"/>
      <c r="S35" s="267"/>
      <c r="T35" s="35"/>
    </row>
    <row r="36" spans="1:20" ht="42" customHeight="1">
      <c r="A36" s="273"/>
      <c r="B36" s="733" t="s">
        <v>117</v>
      </c>
      <c r="C36" s="716"/>
      <c r="D36" s="716"/>
      <c r="E36" s="716"/>
      <c r="F36" s="716"/>
      <c r="G36" s="716"/>
      <c r="H36" s="716"/>
      <c r="I36" s="735" t="s">
        <v>303</v>
      </c>
      <c r="J36" s="763"/>
      <c r="K36" s="764"/>
      <c r="L36" s="765"/>
      <c r="M36" s="266"/>
      <c r="N36" s="735" t="s">
        <v>119</v>
      </c>
      <c r="O36" s="742"/>
      <c r="P36" s="736"/>
      <c r="Q36" s="743"/>
      <c r="R36" s="745"/>
      <c r="S36" s="267"/>
      <c r="T36" s="35"/>
    </row>
    <row r="37" spans="1:20" ht="42" customHeight="1">
      <c r="A37" s="273"/>
      <c r="B37" s="271"/>
      <c r="C37" s="285"/>
      <c r="D37" s="285"/>
      <c r="E37" s="285"/>
      <c r="F37" s="285"/>
      <c r="G37" s="285"/>
      <c r="H37" s="285"/>
      <c r="I37" s="286"/>
      <c r="J37" s="287"/>
      <c r="K37" s="288"/>
      <c r="L37" s="288"/>
      <c r="M37" s="266"/>
      <c r="N37" s="286"/>
      <c r="O37" s="289"/>
      <c r="P37" s="290"/>
      <c r="Q37" s="291"/>
      <c r="R37" s="291"/>
      <c r="S37" s="267"/>
      <c r="T37" s="35"/>
    </row>
    <row r="38" spans="1:20" ht="41.25" customHeight="1">
      <c r="A38" s="273"/>
      <c r="B38" s="716" t="s">
        <v>120</v>
      </c>
      <c r="C38" s="733"/>
      <c r="D38" s="733"/>
      <c r="E38" s="733"/>
      <c r="F38" s="733"/>
      <c r="G38" s="733"/>
      <c r="H38" s="742"/>
      <c r="I38" s="721"/>
      <c r="J38" s="721"/>
      <c r="K38" s="721"/>
      <c r="L38" s="721"/>
      <c r="M38" s="721"/>
      <c r="N38" s="721"/>
      <c r="O38" s="721"/>
      <c r="P38" s="721"/>
      <c r="Q38" s="721"/>
      <c r="R38" s="721"/>
      <c r="S38" s="721"/>
      <c r="T38" s="35"/>
    </row>
    <row r="39" spans="1:20" ht="41.25" customHeight="1">
      <c r="A39" s="273"/>
      <c r="B39" s="733" t="s">
        <v>121</v>
      </c>
      <c r="C39" s="733"/>
      <c r="D39" s="733"/>
      <c r="E39" s="733"/>
      <c r="F39" s="733"/>
      <c r="G39" s="733"/>
      <c r="H39" s="756"/>
      <c r="I39" s="756"/>
      <c r="J39" s="756"/>
      <c r="K39" s="756"/>
      <c r="L39" s="756"/>
      <c r="M39" s="756"/>
      <c r="N39" s="756"/>
      <c r="O39" s="756"/>
      <c r="P39" s="756"/>
      <c r="Q39" s="756"/>
      <c r="R39" s="756"/>
      <c r="S39" s="756"/>
      <c r="T39" s="35"/>
    </row>
    <row r="40" spans="1:20" ht="41.25" customHeight="1">
      <c r="A40" s="273"/>
      <c r="B40" s="285"/>
      <c r="C40" s="271"/>
      <c r="D40" s="271"/>
      <c r="E40" s="271"/>
      <c r="F40" s="271"/>
      <c r="G40" s="271"/>
      <c r="H40" s="756"/>
      <c r="I40" s="756"/>
      <c r="J40" s="756"/>
      <c r="K40" s="756"/>
      <c r="L40" s="756"/>
      <c r="M40" s="756"/>
      <c r="N40" s="756"/>
      <c r="O40" s="756"/>
      <c r="P40" s="756"/>
      <c r="Q40" s="756"/>
      <c r="R40" s="756"/>
      <c r="S40" s="756"/>
      <c r="T40" s="35"/>
    </row>
    <row r="41" spans="1:20" ht="41.25" customHeight="1">
      <c r="A41" s="273"/>
      <c r="B41" s="285"/>
      <c r="C41" s="271"/>
      <c r="D41" s="271"/>
      <c r="E41" s="271"/>
      <c r="F41" s="271"/>
      <c r="G41" s="271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35"/>
    </row>
    <row r="42" spans="1:20" ht="41.25" customHeight="1">
      <c r="A42" s="273"/>
      <c r="B42" s="716" t="s">
        <v>122</v>
      </c>
      <c r="C42" s="716"/>
      <c r="D42" s="716"/>
      <c r="E42" s="716"/>
      <c r="F42" s="716"/>
      <c r="G42" s="716"/>
      <c r="H42" s="293"/>
      <c r="I42" s="760" t="s">
        <v>304</v>
      </c>
      <c r="J42" s="761"/>
      <c r="K42" s="542">
        <f>'Interpretation '!I49</f>
        <v>0.41237205951950617</v>
      </c>
      <c r="L42" s="284" t="s">
        <v>96</v>
      </c>
      <c r="M42" s="264"/>
      <c r="N42" s="746" t="s">
        <v>125</v>
      </c>
      <c r="O42" s="747"/>
      <c r="P42" s="757"/>
      <c r="Q42" s="758"/>
      <c r="R42" s="759"/>
      <c r="S42" s="267"/>
      <c r="T42" s="35"/>
    </row>
    <row r="43" spans="1:20" ht="41.25" customHeight="1">
      <c r="A43" s="273"/>
      <c r="B43" s="733" t="s">
        <v>123</v>
      </c>
      <c r="C43" s="716"/>
      <c r="D43" s="716"/>
      <c r="E43" s="716"/>
      <c r="F43" s="716"/>
      <c r="G43" s="716"/>
      <c r="H43" s="285"/>
      <c r="I43" s="735" t="s">
        <v>222</v>
      </c>
      <c r="J43" s="736"/>
      <c r="K43" s="764"/>
      <c r="L43" s="765"/>
      <c r="M43" s="266"/>
      <c r="N43" s="735" t="s">
        <v>126</v>
      </c>
      <c r="O43" s="762"/>
      <c r="P43" s="768"/>
      <c r="Q43" s="769"/>
      <c r="R43" s="770"/>
      <c r="S43" s="267"/>
      <c r="T43" s="35"/>
    </row>
    <row r="44" spans="1:20" ht="41.25" customHeight="1">
      <c r="A44" s="273"/>
      <c r="B44" s="285"/>
      <c r="C44" s="285"/>
      <c r="D44" s="285"/>
      <c r="E44" s="285"/>
      <c r="F44" s="285"/>
      <c r="G44" s="285"/>
      <c r="H44" s="285"/>
      <c r="I44" s="285"/>
      <c r="J44" s="266"/>
      <c r="K44" s="294"/>
      <c r="L44" s="294"/>
      <c r="M44" s="266"/>
      <c r="N44" s="285"/>
      <c r="O44" s="285"/>
      <c r="P44" s="266"/>
      <c r="Q44" s="294"/>
      <c r="R44" s="294"/>
      <c r="S44" s="267"/>
      <c r="T44" s="35"/>
    </row>
    <row r="45" spans="1:20" ht="47.25" customHeight="1">
      <c r="A45" s="273"/>
      <c r="B45" s="733" t="s">
        <v>81</v>
      </c>
      <c r="C45" s="733"/>
      <c r="D45" s="267"/>
      <c r="E45" s="267"/>
      <c r="F45" s="264"/>
      <c r="G45" s="264"/>
      <c r="H45" s="721" t="str">
        <f>"Static gradient at set depth, "&amp;ROUND('Interpretation '!L43,4)&amp;" ft TVDBDF @ "&amp;ROUND('Interpretation '!K43,4)&amp;" ft MDBDF"</f>
        <v>Static gradient at set depth, 6216.1086 ft TVDBDF @ 7529.895 ft MDBDF</v>
      </c>
      <c r="I45" s="721"/>
      <c r="J45" s="721"/>
      <c r="K45" s="721"/>
      <c r="L45" s="721"/>
      <c r="M45" s="721"/>
      <c r="N45" s="721"/>
      <c r="O45" s="721"/>
      <c r="P45" s="721"/>
      <c r="Q45" s="721"/>
      <c r="R45" s="721"/>
      <c r="S45" s="721"/>
      <c r="T45" s="35"/>
    </row>
    <row r="46" spans="1:20" ht="45.75" customHeight="1">
      <c r="A46" s="273"/>
      <c r="B46" s="267"/>
      <c r="C46" s="267"/>
      <c r="D46" s="267"/>
      <c r="E46" s="267"/>
      <c r="F46" s="266"/>
      <c r="G46" s="266"/>
      <c r="H46" s="723"/>
      <c r="I46" s="723"/>
      <c r="J46" s="723"/>
      <c r="K46" s="723"/>
      <c r="L46" s="723"/>
      <c r="M46" s="723"/>
      <c r="N46" s="723"/>
      <c r="O46" s="723"/>
      <c r="P46" s="723"/>
      <c r="Q46" s="723"/>
      <c r="R46" s="723"/>
      <c r="S46" s="723"/>
      <c r="T46" s="35"/>
    </row>
    <row r="47" spans="1:20" ht="41.25" customHeight="1">
      <c r="A47" s="273"/>
      <c r="B47" s="267"/>
      <c r="C47" s="267"/>
      <c r="D47" s="267"/>
      <c r="E47" s="267"/>
      <c r="F47" s="266"/>
      <c r="G47" s="266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35"/>
    </row>
    <row r="48" spans="1:20" ht="41.25" customHeight="1">
      <c r="A48" s="273"/>
      <c r="B48" s="267"/>
      <c r="C48" s="267"/>
      <c r="D48" s="267"/>
      <c r="E48" s="267"/>
      <c r="F48" s="266"/>
      <c r="G48" s="266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35"/>
    </row>
    <row r="49" spans="1:20" ht="41.25" customHeight="1">
      <c r="A49" s="273"/>
      <c r="B49" s="267"/>
      <c r="C49" s="267"/>
      <c r="D49" s="267"/>
      <c r="E49" s="267"/>
      <c r="F49" s="266"/>
      <c r="G49" s="266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35"/>
    </row>
    <row r="50" spans="1:20" ht="41.25" customHeight="1">
      <c r="A50" s="273"/>
      <c r="B50" s="267"/>
      <c r="C50" s="267"/>
      <c r="D50" s="267"/>
      <c r="E50" s="267"/>
      <c r="F50" s="266"/>
      <c r="G50" s="266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35"/>
    </row>
    <row r="51" spans="1:20" ht="41.25" customHeight="1">
      <c r="A51" s="273"/>
      <c r="B51" s="267"/>
      <c r="C51" s="267"/>
      <c r="D51" s="267"/>
      <c r="E51" s="267"/>
      <c r="F51" s="266"/>
      <c r="G51" s="266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35"/>
    </row>
    <row r="52" spans="1:20" ht="41.25" customHeight="1">
      <c r="A52" s="273"/>
      <c r="B52" s="267"/>
      <c r="C52" s="267"/>
      <c r="D52" s="267"/>
      <c r="E52" s="267"/>
      <c r="F52" s="266"/>
      <c r="G52" s="266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35"/>
    </row>
    <row r="53" spans="1:20" ht="41.25" customHeight="1">
      <c r="A53" s="273"/>
      <c r="B53" s="267"/>
      <c r="C53" s="267"/>
      <c r="D53" s="267"/>
      <c r="E53" s="267"/>
      <c r="F53" s="266"/>
      <c r="G53" s="266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35"/>
    </row>
    <row r="54" spans="1:20" ht="41.25" customHeight="1">
      <c r="A54" s="273"/>
      <c r="B54" s="267"/>
      <c r="C54" s="267"/>
      <c r="D54" s="267"/>
      <c r="E54" s="267"/>
      <c r="F54" s="266"/>
      <c r="G54" s="266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35"/>
    </row>
    <row r="55" spans="1:20" ht="41.25" customHeight="1">
      <c r="A55" s="273"/>
      <c r="B55" s="267"/>
      <c r="C55" s="267"/>
      <c r="D55" s="267"/>
      <c r="E55" s="267"/>
      <c r="F55" s="266"/>
      <c r="G55" s="266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35"/>
    </row>
    <row r="56" spans="1:20" ht="41.25" customHeight="1">
      <c r="A56" s="728" t="s">
        <v>69</v>
      </c>
      <c r="B56" s="728"/>
      <c r="C56" s="728"/>
      <c r="D56" s="728"/>
      <c r="E56" s="728"/>
      <c r="F56" s="728"/>
      <c r="G56" s="728"/>
      <c r="H56" s="728"/>
      <c r="I56" s="728"/>
      <c r="J56" s="728"/>
      <c r="K56" s="728"/>
      <c r="L56" s="728"/>
      <c r="M56" s="728"/>
      <c r="N56" s="728"/>
      <c r="O56" s="728"/>
      <c r="P56" s="728"/>
      <c r="Q56" s="728"/>
      <c r="R56" s="728"/>
      <c r="S56" s="728"/>
      <c r="T56" s="35"/>
    </row>
    <row r="57" spans="1:20" ht="41.25" customHeight="1">
      <c r="A57" s="728" t="s">
        <v>70</v>
      </c>
      <c r="B57" s="728"/>
      <c r="C57" s="728"/>
      <c r="D57" s="728"/>
      <c r="E57" s="728"/>
      <c r="F57" s="728"/>
      <c r="G57" s="728"/>
      <c r="H57" s="728"/>
      <c r="I57" s="728"/>
      <c r="J57" s="728"/>
      <c r="K57" s="728"/>
      <c r="L57" s="728"/>
      <c r="M57" s="728"/>
      <c r="N57" s="728"/>
      <c r="O57" s="728"/>
      <c r="P57" s="728"/>
      <c r="Q57" s="728"/>
      <c r="R57" s="728"/>
      <c r="S57" s="728"/>
      <c r="T57" s="35"/>
    </row>
    <row r="58" spans="1:20" ht="41.25" customHeight="1">
      <c r="A58" s="729" t="s">
        <v>71</v>
      </c>
      <c r="B58" s="729"/>
      <c r="C58" s="729"/>
      <c r="D58" s="729"/>
      <c r="E58" s="729"/>
      <c r="F58" s="729"/>
      <c r="G58" s="729"/>
      <c r="H58" s="729"/>
      <c r="I58" s="729"/>
      <c r="J58" s="729"/>
      <c r="K58" s="729"/>
      <c r="L58" s="729"/>
      <c r="M58" s="729"/>
      <c r="N58" s="729"/>
      <c r="O58" s="729"/>
      <c r="P58" s="729"/>
      <c r="Q58" s="729"/>
      <c r="R58" s="729"/>
      <c r="S58" s="729"/>
      <c r="T58" s="35"/>
    </row>
    <row r="59" spans="1:20" ht="41.25" customHeight="1">
      <c r="A59" s="264"/>
      <c r="B59" s="267"/>
      <c r="C59" s="267"/>
      <c r="D59" s="267"/>
      <c r="E59" s="267"/>
      <c r="F59" s="266"/>
      <c r="G59" s="266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67"/>
      <c r="T59" s="35"/>
    </row>
    <row r="60" spans="1:20" ht="41.25" customHeight="1">
      <c r="A60" s="273"/>
      <c r="B60" s="267"/>
      <c r="C60" s="267"/>
      <c r="D60" s="267"/>
      <c r="E60" s="267"/>
      <c r="F60" s="266"/>
      <c r="G60" s="266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67"/>
      <c r="T60" s="35"/>
    </row>
    <row r="61" spans="1:20" ht="41.25" customHeight="1">
      <c r="A61" s="264"/>
      <c r="B61" s="716" t="s">
        <v>127</v>
      </c>
      <c r="C61" s="716"/>
      <c r="D61" s="716"/>
      <c r="E61" s="716"/>
      <c r="F61" s="716"/>
      <c r="G61" s="716"/>
      <c r="H61" s="293"/>
      <c r="I61" s="760" t="s">
        <v>129</v>
      </c>
      <c r="J61" s="761"/>
      <c r="K61" s="283">
        <f>'Interpretation '!I51</f>
        <v>2017.7779578042364</v>
      </c>
      <c r="L61" s="284" t="s">
        <v>164</v>
      </c>
      <c r="M61" s="293"/>
      <c r="N61" s="746" t="s">
        <v>130</v>
      </c>
      <c r="O61" s="747"/>
      <c r="P61" s="748"/>
      <c r="Q61" s="749"/>
      <c r="R61" s="750"/>
      <c r="S61" s="267"/>
      <c r="T61" s="35"/>
    </row>
    <row r="62" spans="1:20" ht="41.25" customHeight="1">
      <c r="A62" s="264"/>
      <c r="B62" s="733" t="s">
        <v>128</v>
      </c>
      <c r="C62" s="733"/>
      <c r="D62" s="733"/>
      <c r="E62" s="733"/>
      <c r="F62" s="733"/>
      <c r="G62" s="733"/>
      <c r="H62" s="293"/>
      <c r="I62" s="735" t="s">
        <v>119</v>
      </c>
      <c r="J62" s="736"/>
      <c r="K62" s="764"/>
      <c r="L62" s="765"/>
      <c r="M62" s="294"/>
      <c r="N62" s="767" t="s">
        <v>131</v>
      </c>
      <c r="O62" s="762"/>
      <c r="P62" s="743"/>
      <c r="Q62" s="744"/>
      <c r="R62" s="745"/>
      <c r="S62" s="282"/>
      <c r="T62" s="35"/>
    </row>
    <row r="63" spans="1:20" ht="41.25" customHeight="1">
      <c r="A63" s="264"/>
      <c r="B63" s="285"/>
      <c r="C63" s="285"/>
      <c r="D63" s="285"/>
      <c r="E63" s="285"/>
      <c r="F63" s="285"/>
      <c r="G63" s="285"/>
      <c r="H63" s="285"/>
      <c r="I63" s="285"/>
      <c r="J63" s="722"/>
      <c r="K63" s="722"/>
      <c r="L63" s="722"/>
      <c r="M63" s="266"/>
      <c r="N63" s="716"/>
      <c r="O63" s="716"/>
      <c r="P63" s="772"/>
      <c r="Q63" s="773"/>
      <c r="R63" s="773"/>
      <c r="S63" s="295"/>
      <c r="T63" s="35"/>
    </row>
    <row r="64" spans="1:20" ht="41.25" customHeight="1">
      <c r="A64" s="264"/>
      <c r="B64" s="733" t="s">
        <v>81</v>
      </c>
      <c r="C64" s="733"/>
      <c r="D64" s="267"/>
      <c r="E64" s="267"/>
      <c r="F64" s="264"/>
      <c r="G64" s="264"/>
      <c r="H64" s="742" t="str">
        <f>"Midperf at zone "&amp;Input!G17&amp;""</f>
        <v>Midperf at zone I-68M</v>
      </c>
      <c r="I64" s="721"/>
      <c r="J64" s="721"/>
      <c r="K64" s="721"/>
      <c r="L64" s="721"/>
      <c r="M64" s="721"/>
      <c r="N64" s="721"/>
      <c r="O64" s="721"/>
      <c r="P64" s="721"/>
      <c r="Q64" s="721"/>
      <c r="R64" s="721"/>
      <c r="S64" s="721"/>
      <c r="T64" s="35"/>
    </row>
    <row r="65" spans="1:20" ht="41.25" customHeight="1">
      <c r="A65" s="264"/>
      <c r="B65" s="267"/>
      <c r="C65" s="267"/>
      <c r="D65" s="267"/>
      <c r="E65" s="267"/>
      <c r="F65" s="266"/>
      <c r="G65" s="266"/>
      <c r="H65" s="755"/>
      <c r="I65" s="755"/>
      <c r="J65" s="755"/>
      <c r="K65" s="755"/>
      <c r="L65" s="755"/>
      <c r="M65" s="755"/>
      <c r="N65" s="755"/>
      <c r="O65" s="755"/>
      <c r="P65" s="755"/>
      <c r="Q65" s="755"/>
      <c r="R65" s="755"/>
      <c r="S65" s="755"/>
      <c r="T65" s="35"/>
    </row>
    <row r="66" spans="1:20" ht="41.25" customHeight="1">
      <c r="A66" s="264"/>
      <c r="B66" s="267"/>
      <c r="C66" s="267"/>
      <c r="D66" s="267"/>
      <c r="E66" s="267"/>
      <c r="F66" s="266"/>
      <c r="G66" s="266"/>
      <c r="H66" s="756"/>
      <c r="I66" s="756"/>
      <c r="J66" s="756"/>
      <c r="K66" s="756"/>
      <c r="L66" s="756"/>
      <c r="M66" s="756"/>
      <c r="N66" s="756"/>
      <c r="O66" s="756"/>
      <c r="P66" s="756"/>
      <c r="Q66" s="756"/>
      <c r="R66" s="756"/>
      <c r="S66" s="756"/>
      <c r="T66" s="35"/>
    </row>
    <row r="67" spans="1:20" ht="41.25" customHeight="1">
      <c r="A67" s="264"/>
      <c r="B67" s="267"/>
      <c r="C67" s="267"/>
      <c r="D67" s="267"/>
      <c r="E67" s="267"/>
      <c r="F67" s="266"/>
      <c r="G67" s="266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5"/>
      <c r="S67" s="295"/>
      <c r="T67" s="35"/>
    </row>
    <row r="68" spans="1:20" ht="41.25" customHeight="1">
      <c r="A68" s="264"/>
      <c r="B68" s="716" t="s">
        <v>87</v>
      </c>
      <c r="C68" s="716"/>
      <c r="D68" s="716"/>
      <c r="E68" s="716"/>
      <c r="F68" s="716"/>
      <c r="G68" s="716"/>
      <c r="H68" s="716"/>
      <c r="I68" s="716"/>
      <c r="J68" s="716"/>
      <c r="K68" s="716"/>
      <c r="L68" s="716"/>
      <c r="M68" s="716"/>
      <c r="N68" s="716"/>
      <c r="O68" s="716"/>
      <c r="P68" s="716"/>
      <c r="Q68" s="716"/>
      <c r="R68" s="716"/>
      <c r="S68" s="267"/>
      <c r="T68" s="35"/>
    </row>
    <row r="69" spans="1:20" ht="41.25" customHeight="1">
      <c r="A69" s="264"/>
      <c r="B69" s="285"/>
      <c r="C69" s="285"/>
      <c r="D69" s="285"/>
      <c r="E69" s="285"/>
      <c r="F69" s="285"/>
      <c r="G69" s="285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5"/>
      <c r="S69" s="267"/>
      <c r="T69" s="35"/>
    </row>
    <row r="70" spans="1:20" ht="41.25" customHeight="1">
      <c r="A70" s="264"/>
      <c r="B70" s="733" t="s">
        <v>81</v>
      </c>
      <c r="C70" s="733"/>
      <c r="D70" s="267"/>
      <c r="E70" s="267"/>
      <c r="F70" s="264"/>
      <c r="G70" s="264"/>
      <c r="H70" s="734"/>
      <c r="I70" s="734"/>
      <c r="J70" s="734"/>
      <c r="K70" s="734"/>
      <c r="L70" s="734"/>
      <c r="M70" s="734"/>
      <c r="N70" s="734"/>
      <c r="O70" s="734"/>
      <c r="P70" s="734"/>
      <c r="Q70" s="734"/>
      <c r="R70" s="734"/>
      <c r="S70" s="296"/>
      <c r="T70" s="35"/>
    </row>
    <row r="71" spans="1:20" ht="41.25" customHeight="1">
      <c r="A71" s="264"/>
      <c r="B71" s="267"/>
      <c r="C71" s="267"/>
      <c r="D71" s="267"/>
      <c r="E71" s="267"/>
      <c r="F71" s="266"/>
      <c r="G71" s="266"/>
      <c r="H71" s="734"/>
      <c r="I71" s="734"/>
      <c r="J71" s="734"/>
      <c r="K71" s="734"/>
      <c r="L71" s="734"/>
      <c r="M71" s="734"/>
      <c r="N71" s="734"/>
      <c r="O71" s="734"/>
      <c r="P71" s="734"/>
      <c r="Q71" s="734"/>
      <c r="R71" s="734"/>
      <c r="S71" s="297"/>
      <c r="T71" s="35"/>
    </row>
    <row r="72" spans="1:20" ht="41.25" customHeight="1">
      <c r="A72" s="264"/>
      <c r="B72" s="267"/>
      <c r="C72" s="267"/>
      <c r="D72" s="267"/>
      <c r="E72" s="267"/>
      <c r="F72" s="266"/>
      <c r="G72" s="266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9"/>
      <c r="T72" s="35"/>
    </row>
    <row r="73" spans="1:20" ht="41.25" customHeight="1">
      <c r="A73" s="264"/>
      <c r="B73" s="267"/>
      <c r="C73" s="267"/>
      <c r="D73" s="267"/>
      <c r="E73" s="267"/>
      <c r="F73" s="266"/>
      <c r="G73" s="266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9"/>
      <c r="T73" s="35"/>
    </row>
    <row r="74" spans="1:20" ht="42" customHeight="1">
      <c r="A74" s="264"/>
      <c r="B74" s="771" t="s">
        <v>82</v>
      </c>
      <c r="C74" s="771"/>
      <c r="D74" s="771"/>
      <c r="E74" s="771"/>
      <c r="F74" s="771"/>
      <c r="G74" s="267"/>
      <c r="H74" s="267"/>
      <c r="I74" s="267"/>
      <c r="J74" s="267"/>
      <c r="K74" s="267"/>
      <c r="L74" s="267"/>
      <c r="M74" s="267"/>
      <c r="N74" s="267"/>
      <c r="O74" s="267"/>
      <c r="P74" s="267"/>
      <c r="Q74" s="264"/>
      <c r="R74" s="264"/>
      <c r="S74" s="267"/>
      <c r="T74" s="35"/>
    </row>
    <row r="75" spans="1:20" ht="42" customHeight="1">
      <c r="A75" s="264"/>
      <c r="B75" s="732"/>
      <c r="C75" s="732"/>
      <c r="D75" s="732"/>
      <c r="E75" s="732"/>
      <c r="F75" s="732"/>
      <c r="G75" s="732"/>
      <c r="H75" s="732"/>
      <c r="I75" s="732"/>
      <c r="J75" s="732"/>
      <c r="K75" s="732"/>
      <c r="L75" s="732"/>
      <c r="M75" s="732"/>
      <c r="N75" s="732"/>
      <c r="O75" s="732"/>
      <c r="P75" s="732"/>
      <c r="Q75" s="732"/>
      <c r="R75" s="732"/>
      <c r="S75" s="267"/>
      <c r="T75" s="35"/>
    </row>
    <row r="76" spans="1:20" ht="42" customHeight="1">
      <c r="A76" s="264"/>
      <c r="B76" s="742"/>
      <c r="C76" s="742"/>
      <c r="D76" s="742"/>
      <c r="E76" s="742"/>
      <c r="F76" s="742"/>
      <c r="G76" s="742"/>
      <c r="H76" s="742"/>
      <c r="I76" s="742"/>
      <c r="J76" s="742"/>
      <c r="K76" s="742"/>
      <c r="L76" s="742"/>
      <c r="M76" s="742"/>
      <c r="N76" s="742"/>
      <c r="O76" s="742"/>
      <c r="P76" s="742"/>
      <c r="Q76" s="742"/>
      <c r="R76" s="742"/>
      <c r="S76" s="742"/>
      <c r="T76" s="35"/>
    </row>
    <row r="77" spans="1:20" ht="42" customHeight="1">
      <c r="A77" s="264"/>
      <c r="B77" s="723"/>
      <c r="C77" s="723"/>
      <c r="D77" s="723"/>
      <c r="E77" s="723"/>
      <c r="F77" s="723"/>
      <c r="G77" s="723"/>
      <c r="H77" s="723"/>
      <c r="I77" s="723"/>
      <c r="J77" s="723"/>
      <c r="K77" s="723"/>
      <c r="L77" s="723"/>
      <c r="M77" s="723"/>
      <c r="N77" s="723"/>
      <c r="O77" s="723"/>
      <c r="P77" s="723"/>
      <c r="Q77" s="723"/>
      <c r="R77" s="723"/>
      <c r="S77" s="723"/>
      <c r="T77" s="35"/>
    </row>
    <row r="78" spans="1:20" ht="41.25" customHeight="1">
      <c r="A78" s="264"/>
      <c r="B78" s="723"/>
      <c r="C78" s="723"/>
      <c r="D78" s="723"/>
      <c r="E78" s="723"/>
      <c r="F78" s="723"/>
      <c r="G78" s="723"/>
      <c r="H78" s="723"/>
      <c r="I78" s="723"/>
      <c r="J78" s="723"/>
      <c r="K78" s="723"/>
      <c r="L78" s="723"/>
      <c r="M78" s="723"/>
      <c r="N78" s="723"/>
      <c r="O78" s="723"/>
      <c r="P78" s="723"/>
      <c r="Q78" s="723"/>
      <c r="R78" s="723"/>
      <c r="S78" s="723"/>
      <c r="T78" s="35"/>
    </row>
    <row r="79" spans="1:20" ht="41.25" customHeight="1">
      <c r="A79" s="264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35"/>
    </row>
    <row r="80" spans="1:20" ht="41.25" customHeight="1">
      <c r="A80" s="264"/>
      <c r="B80" s="723"/>
      <c r="C80" s="723"/>
      <c r="D80" s="723"/>
      <c r="E80" s="723"/>
      <c r="F80" s="723"/>
      <c r="G80" s="723"/>
      <c r="H80" s="723"/>
      <c r="I80" s="723"/>
      <c r="J80" s="723"/>
      <c r="K80" s="723"/>
      <c r="L80" s="723"/>
      <c r="M80" s="723"/>
      <c r="N80" s="723"/>
      <c r="O80" s="723"/>
      <c r="P80" s="723"/>
      <c r="Q80" s="723"/>
      <c r="R80" s="723"/>
      <c r="S80" s="723"/>
      <c r="T80" s="35"/>
    </row>
    <row r="81" spans="1:20" ht="41.25" customHeight="1">
      <c r="A81" s="264"/>
      <c r="B81" s="723"/>
      <c r="C81" s="723"/>
      <c r="D81" s="723"/>
      <c r="E81" s="723"/>
      <c r="F81" s="723"/>
      <c r="G81" s="723"/>
      <c r="H81" s="723"/>
      <c r="I81" s="723"/>
      <c r="J81" s="723"/>
      <c r="K81" s="723"/>
      <c r="L81" s="723"/>
      <c r="M81" s="723"/>
      <c r="N81" s="723"/>
      <c r="O81" s="723"/>
      <c r="P81" s="723"/>
      <c r="Q81" s="723"/>
      <c r="R81" s="723"/>
      <c r="S81" s="723"/>
      <c r="T81" s="35"/>
    </row>
    <row r="82" spans="1:20" ht="41.25" customHeight="1">
      <c r="A82" s="264"/>
      <c r="B82" s="271"/>
      <c r="C82" s="271"/>
      <c r="D82" s="271"/>
      <c r="E82" s="271"/>
      <c r="F82" s="271"/>
      <c r="G82" s="271"/>
      <c r="H82" s="271"/>
      <c r="I82" s="271"/>
      <c r="J82" s="271"/>
      <c r="K82" s="271"/>
      <c r="L82" s="271"/>
      <c r="M82" s="271"/>
      <c r="N82" s="271"/>
      <c r="O82" s="271"/>
      <c r="P82" s="271"/>
      <c r="Q82" s="271"/>
      <c r="R82" s="271"/>
      <c r="S82" s="267"/>
      <c r="T82" s="35"/>
    </row>
    <row r="83" spans="1:20" ht="42" customHeight="1">
      <c r="A83" s="264"/>
      <c r="B83" s="264"/>
      <c r="C83" s="264"/>
      <c r="D83" s="264"/>
      <c r="E83" s="264"/>
      <c r="F83" s="264"/>
      <c r="G83" s="264"/>
      <c r="H83" s="264"/>
      <c r="I83" s="264"/>
      <c r="J83" s="264"/>
      <c r="K83" s="267"/>
      <c r="L83" s="264"/>
      <c r="M83" s="264"/>
      <c r="N83" s="264"/>
      <c r="O83" s="264"/>
      <c r="P83" s="264"/>
      <c r="Q83" s="264"/>
      <c r="R83" s="264"/>
      <c r="S83" s="267"/>
      <c r="T83" s="35"/>
    </row>
    <row r="84" spans="1:20" s="42" customFormat="1" ht="30" customHeight="1">
      <c r="A84" s="264"/>
      <c r="B84" s="727" t="s">
        <v>83</v>
      </c>
      <c r="C84" s="727"/>
      <c r="D84" s="727"/>
      <c r="E84" s="727"/>
      <c r="F84" s="300"/>
      <c r="G84" s="300"/>
      <c r="H84" s="300"/>
      <c r="I84" s="727" t="s">
        <v>84</v>
      </c>
      <c r="J84" s="727"/>
      <c r="K84" s="727"/>
      <c r="L84" s="264"/>
      <c r="M84" s="264"/>
      <c r="N84" s="264"/>
      <c r="O84" s="268" t="s">
        <v>85</v>
      </c>
      <c r="P84" s="268"/>
      <c r="Q84" s="300"/>
      <c r="R84" s="264"/>
      <c r="S84" s="264"/>
      <c r="T84" s="43"/>
    </row>
    <row r="85" spans="1:20" s="42" customFormat="1" ht="30" customHeight="1">
      <c r="A85" s="264"/>
      <c r="B85" s="264"/>
      <c r="C85" s="264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7"/>
      <c r="P85" s="264"/>
      <c r="Q85" s="264"/>
      <c r="R85" s="264"/>
      <c r="S85" s="264"/>
      <c r="T85" s="43"/>
    </row>
    <row r="86" spans="1:20" s="42" customFormat="1" ht="30" customHeight="1">
      <c r="A86" s="264"/>
      <c r="B86" s="264" t="s">
        <v>34</v>
      </c>
      <c r="C86" s="264"/>
      <c r="D86" s="264"/>
      <c r="E86" s="264"/>
      <c r="F86" s="264"/>
      <c r="G86" s="264"/>
      <c r="H86" s="264"/>
      <c r="I86" s="264" t="s">
        <v>35</v>
      </c>
      <c r="J86" s="264"/>
      <c r="K86" s="264"/>
      <c r="L86" s="264"/>
      <c r="M86" s="264"/>
      <c r="N86" s="264"/>
      <c r="O86" s="267" t="s">
        <v>36</v>
      </c>
      <c r="P86" s="264"/>
      <c r="Q86" s="264"/>
      <c r="R86" s="264"/>
      <c r="S86" s="264"/>
      <c r="T86" s="43"/>
    </row>
    <row r="87" spans="1:20" s="42" customFormat="1" ht="30" customHeight="1">
      <c r="A87" s="264"/>
      <c r="B87" s="726"/>
      <c r="C87" s="726"/>
      <c r="D87" s="726"/>
      <c r="E87" s="726"/>
      <c r="F87" s="264"/>
      <c r="G87" s="264"/>
      <c r="H87" s="264"/>
      <c r="I87" s="264" t="s">
        <v>115</v>
      </c>
      <c r="J87" s="264"/>
      <c r="K87" s="264"/>
      <c r="L87" s="264"/>
      <c r="M87" s="264"/>
      <c r="N87" s="264"/>
      <c r="O87" s="267"/>
      <c r="P87" s="264"/>
      <c r="Q87" s="264"/>
      <c r="R87" s="264"/>
      <c r="S87" s="264"/>
      <c r="T87" s="43"/>
    </row>
    <row r="88" spans="1:20" s="42" customFormat="1" ht="30" customHeight="1">
      <c r="A88" s="264"/>
      <c r="B88" s="264"/>
      <c r="C88" s="264"/>
      <c r="D88" s="264"/>
      <c r="E88" s="264"/>
      <c r="F88" s="264"/>
      <c r="G88" s="264"/>
      <c r="H88" s="264"/>
      <c r="I88" s="726"/>
      <c r="J88" s="726"/>
      <c r="K88" s="726"/>
      <c r="L88" s="726"/>
      <c r="M88" s="264"/>
      <c r="N88" s="264"/>
      <c r="O88" s="267" t="s">
        <v>256</v>
      </c>
      <c r="P88" s="264"/>
      <c r="Q88" s="264"/>
      <c r="R88" s="264"/>
      <c r="S88" s="264"/>
      <c r="T88" s="43"/>
    </row>
    <row r="89" spans="1:20" s="42" customFormat="1" ht="30" customHeight="1">
      <c r="A89" s="264"/>
      <c r="B89" s="726" t="s">
        <v>218</v>
      </c>
      <c r="C89" s="726"/>
      <c r="D89" s="726"/>
      <c r="E89" s="726"/>
      <c r="F89" s="264"/>
      <c r="G89" s="264"/>
      <c r="H89" s="264"/>
      <c r="I89" s="726" t="s">
        <v>86</v>
      </c>
      <c r="J89" s="726"/>
      <c r="K89" s="726"/>
      <c r="L89" s="264"/>
      <c r="M89" s="264"/>
      <c r="N89" s="264"/>
      <c r="O89" s="267" t="s">
        <v>86</v>
      </c>
      <c r="P89" s="264"/>
      <c r="Q89" s="264"/>
      <c r="R89" s="264"/>
      <c r="S89" s="264"/>
      <c r="T89" s="43"/>
    </row>
    <row r="90" spans="1:20" ht="15" customHeight="1">
      <c r="A90" s="3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N90" s="37"/>
      <c r="O90" s="37"/>
      <c r="P90" s="37"/>
      <c r="Q90" s="37"/>
      <c r="R90" s="37"/>
      <c r="S90" s="35"/>
      <c r="T90" s="35"/>
    </row>
    <row r="91" spans="1:20" ht="15.5">
      <c r="P91" s="37"/>
      <c r="S91" s="35"/>
      <c r="T91" s="35"/>
    </row>
    <row r="92" spans="1:20">
      <c r="S92" s="35"/>
      <c r="T92" s="35"/>
    </row>
    <row r="93" spans="1:20">
      <c r="S93" s="35"/>
      <c r="T93" s="35"/>
    </row>
    <row r="94" spans="1:20">
      <c r="S94" s="35"/>
      <c r="T94" s="35"/>
    </row>
    <row r="95" spans="1:20">
      <c r="S95" s="35"/>
      <c r="T95" s="35"/>
    </row>
    <row r="96" spans="1:20">
      <c r="S96" s="35"/>
    </row>
  </sheetData>
  <mergeCells count="105">
    <mergeCell ref="B81:S81"/>
    <mergeCell ref="B80:S80"/>
    <mergeCell ref="N62:O62"/>
    <mergeCell ref="P43:R43"/>
    <mergeCell ref="H45:S45"/>
    <mergeCell ref="K43:L43"/>
    <mergeCell ref="B78:S78"/>
    <mergeCell ref="B77:S77"/>
    <mergeCell ref="H46:S46"/>
    <mergeCell ref="A56:S56"/>
    <mergeCell ref="H70:R70"/>
    <mergeCell ref="B74:F74"/>
    <mergeCell ref="B68:R68"/>
    <mergeCell ref="B70:C70"/>
    <mergeCell ref="P63:R63"/>
    <mergeCell ref="H64:S64"/>
    <mergeCell ref="J63:L63"/>
    <mergeCell ref="H66:S66"/>
    <mergeCell ref="K62:L62"/>
    <mergeCell ref="I43:J43"/>
    <mergeCell ref="J29:S29"/>
    <mergeCell ref="B26:R26"/>
    <mergeCell ref="I35:J35"/>
    <mergeCell ref="N36:P36"/>
    <mergeCell ref="I36:J36"/>
    <mergeCell ref="K36:L36"/>
    <mergeCell ref="Q35:R35"/>
    <mergeCell ref="N35:P35"/>
    <mergeCell ref="Q36:R36"/>
    <mergeCell ref="G29:H29"/>
    <mergeCell ref="H39:S39"/>
    <mergeCell ref="A57:S57"/>
    <mergeCell ref="A58:S58"/>
    <mergeCell ref="B45:C45"/>
    <mergeCell ref="P42:R42"/>
    <mergeCell ref="N42:O42"/>
    <mergeCell ref="I61:J61"/>
    <mergeCell ref="B62:G62"/>
    <mergeCell ref="H38:S38"/>
    <mergeCell ref="B42:G42"/>
    <mergeCell ref="B43:G43"/>
    <mergeCell ref="I42:J42"/>
    <mergeCell ref="N43:O43"/>
    <mergeCell ref="B38:G38"/>
    <mergeCell ref="H40:S40"/>
    <mergeCell ref="B15:I15"/>
    <mergeCell ref="B76:S76"/>
    <mergeCell ref="P62:R62"/>
    <mergeCell ref="N61:O61"/>
    <mergeCell ref="P61:R61"/>
    <mergeCell ref="N63:O63"/>
    <mergeCell ref="B35:H35"/>
    <mergeCell ref="G30:H30"/>
    <mergeCell ref="G31:H31"/>
    <mergeCell ref="B39:G39"/>
    <mergeCell ref="G32:H32"/>
    <mergeCell ref="B22:R22"/>
    <mergeCell ref="B24:G24"/>
    <mergeCell ref="J30:S30"/>
    <mergeCell ref="C30:E30"/>
    <mergeCell ref="J31:S31"/>
    <mergeCell ref="J32:S32"/>
    <mergeCell ref="C32:E32"/>
    <mergeCell ref="C31:E31"/>
    <mergeCell ref="B36:H36"/>
    <mergeCell ref="B34:F34"/>
    <mergeCell ref="H20:S20"/>
    <mergeCell ref="H19:S19"/>
    <mergeCell ref="H65:S65"/>
    <mergeCell ref="B89:E89"/>
    <mergeCell ref="I89:K89"/>
    <mergeCell ref="I88:L88"/>
    <mergeCell ref="B84:E84"/>
    <mergeCell ref="I84:K84"/>
    <mergeCell ref="B87:E87"/>
    <mergeCell ref="A1:S1"/>
    <mergeCell ref="A2:S2"/>
    <mergeCell ref="A3:S3"/>
    <mergeCell ref="E10:F10"/>
    <mergeCell ref="B13:E13"/>
    <mergeCell ref="A4:R4"/>
    <mergeCell ref="B75:R75"/>
    <mergeCell ref="B64:C64"/>
    <mergeCell ref="B61:G61"/>
    <mergeCell ref="H71:R71"/>
    <mergeCell ref="I62:J62"/>
    <mergeCell ref="O14:Q14"/>
    <mergeCell ref="B14:I14"/>
    <mergeCell ref="J14:L14"/>
    <mergeCell ref="C29:E29"/>
    <mergeCell ref="J28:S28"/>
    <mergeCell ref="J15:S15"/>
    <mergeCell ref="B17:R17"/>
    <mergeCell ref="B16:I16"/>
    <mergeCell ref="B18:R18"/>
    <mergeCell ref="F19:G19"/>
    <mergeCell ref="G28:H28"/>
    <mergeCell ref="B23:G23"/>
    <mergeCell ref="H23:S23"/>
    <mergeCell ref="D25:F25"/>
    <mergeCell ref="H24:S24"/>
    <mergeCell ref="C27:E27"/>
    <mergeCell ref="G27:H27"/>
    <mergeCell ref="C28:E28"/>
    <mergeCell ref="J16:S16"/>
  </mergeCells>
  <phoneticPr fontId="32" type="noConversion"/>
  <printOptions horizontalCentered="1"/>
  <pageMargins left="0.70866141732283472" right="0.70866141732283472" top="0.74803149606299213" bottom="0.74803149606299213" header="0.31496062992125984" footer="0.31496062992125984"/>
  <pageSetup scale="27" fitToHeight="0" pageOrder="overThenDown" orientation="portrait" r:id="rId1"/>
  <headerFooter alignWithMargins="0">
    <evenFooter>&amp;L&amp;"Verdana,Regular"&amp;6&amp;K000000Open</evenFooter>
    <firstFooter>&amp;L&amp;"Verdana,Regular"&amp;6&amp;K000000Open</firstFooter>
  </headerFooter>
  <rowBreaks count="3" manualBreakCount="3">
    <brk id="54" max="16383" man="1"/>
    <brk id="89" max="18" man="1"/>
    <brk id="99" max="16383" man="1"/>
  </rowBreaks>
  <colBreaks count="1" manualBreakCount="1">
    <brk id="19" max="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B1:Q84"/>
  <sheetViews>
    <sheetView view="pageBreakPreview" zoomScale="70" zoomScaleNormal="75" zoomScaleSheetLayoutView="70" workbookViewId="0">
      <selection activeCell="H48" sqref="H48"/>
    </sheetView>
  </sheetViews>
  <sheetFormatPr defaultColWidth="8.84375" defaultRowHeight="15.5"/>
  <cols>
    <col min="1" max="1" width="8.84375" style="38"/>
    <col min="2" max="2" width="15.23046875" style="38" bestFit="1" customWidth="1"/>
    <col min="3" max="3" width="10.61328125" style="38" bestFit="1" customWidth="1"/>
    <col min="4" max="4" width="10.765625" style="38" bestFit="1" customWidth="1"/>
    <col min="5" max="5" width="14.15234375" style="38" bestFit="1" customWidth="1"/>
    <col min="6" max="6" width="9.3046875" style="38" bestFit="1" customWidth="1"/>
    <col min="7" max="7" width="8.84375" style="38" bestFit="1" customWidth="1"/>
    <col min="8" max="8" width="16.23046875" style="38" bestFit="1" customWidth="1"/>
    <col min="9" max="9" width="14.3828125" style="38" bestFit="1" customWidth="1"/>
    <col min="10" max="10" width="15.921875" style="38" bestFit="1" customWidth="1"/>
    <col min="11" max="16384" width="8.84375" style="38"/>
  </cols>
  <sheetData>
    <row r="1" spans="2:15" ht="25.5" thickBot="1">
      <c r="B1" s="780" t="s">
        <v>23</v>
      </c>
      <c r="C1" s="780"/>
      <c r="D1" s="780"/>
      <c r="E1" s="780"/>
      <c r="F1" s="780"/>
      <c r="G1" s="780"/>
      <c r="H1" s="780"/>
      <c r="I1" s="780"/>
      <c r="J1" s="780"/>
    </row>
    <row r="2" spans="2:15" s="39" customFormat="1" ht="14.5">
      <c r="B2" s="301"/>
      <c r="C2" s="302" t="s">
        <v>140</v>
      </c>
      <c r="D2" s="302" t="s">
        <v>141</v>
      </c>
      <c r="F2" s="301"/>
      <c r="G2" s="301"/>
      <c r="H2" s="301"/>
      <c r="I2" s="303" t="s">
        <v>272</v>
      </c>
      <c r="J2" s="304" t="str">
        <f>Input!C5</f>
        <v>Larut-A</v>
      </c>
      <c r="O2" s="77"/>
    </row>
    <row r="3" spans="2:15" s="39" customFormat="1" ht="14.5">
      <c r="B3" s="305" t="s">
        <v>139</v>
      </c>
      <c r="C3" s="306">
        <f>Input!C26</f>
        <v>17.28</v>
      </c>
      <c r="D3" s="306">
        <f>C3*3.281</f>
        <v>56.695680000000003</v>
      </c>
      <c r="F3" s="307" t="str">
        <f>IF(Input!C7="SGS","SITHP","FTHP")</f>
        <v>SITHP</v>
      </c>
      <c r="G3" s="308" t="str">
        <f>""&amp;Input!C10&amp;" psi"</f>
        <v>450 psi</v>
      </c>
      <c r="I3" s="309" t="s">
        <v>273</v>
      </c>
      <c r="J3" s="310" t="str">
        <f>Input!C6</f>
        <v>A-22U</v>
      </c>
      <c r="O3" s="77"/>
    </row>
    <row r="4" spans="2:15" s="39" customFormat="1" ht="14.5">
      <c r="B4" s="305" t="s">
        <v>24</v>
      </c>
      <c r="C4" s="306">
        <f>Input!C27</f>
        <v>37.200000000000003</v>
      </c>
      <c r="D4" s="306">
        <f>C4*3.281</f>
        <v>122.05320000000002</v>
      </c>
      <c r="F4" s="307" t="s">
        <v>112</v>
      </c>
      <c r="G4" s="308" t="str">
        <f>""&amp;Input!C11&amp;" psi"</f>
        <v>232 psi</v>
      </c>
      <c r="I4" s="309" t="s">
        <v>274</v>
      </c>
      <c r="J4" s="310" t="str">
        <f>Input!G17</f>
        <v>I-68M</v>
      </c>
      <c r="O4" s="77"/>
    </row>
    <row r="5" spans="2:15" s="39" customFormat="1" ht="14.5">
      <c r="B5" s="312" t="s">
        <v>158</v>
      </c>
      <c r="C5" s="313">
        <f>Input!C29-C3</f>
        <v>2277.3199999999997</v>
      </c>
      <c r="D5" s="306">
        <f>C5*3.281</f>
        <v>7471.886919999999</v>
      </c>
      <c r="F5" s="305" t="s">
        <v>25</v>
      </c>
      <c r="G5" s="308">
        <f>Input!C17</f>
        <v>9246</v>
      </c>
      <c r="I5" s="309" t="s">
        <v>276</v>
      </c>
      <c r="J5" s="314" t="str">
        <f>Input!C7</f>
        <v>SGS</v>
      </c>
      <c r="O5" s="77"/>
    </row>
    <row r="6" spans="2:15" s="39" customFormat="1" ht="14.5">
      <c r="B6" s="312" t="s">
        <v>159</v>
      </c>
      <c r="C6" s="313">
        <f>C5</f>
        <v>2277.3199999999997</v>
      </c>
      <c r="D6" s="306">
        <f>C6*3.281</f>
        <v>7471.886919999999</v>
      </c>
      <c r="F6" s="305" t="s">
        <v>26</v>
      </c>
      <c r="G6" s="308">
        <f>Input!C21</f>
        <v>9084</v>
      </c>
      <c r="I6" s="309" t="s">
        <v>275</v>
      </c>
      <c r="J6" s="447">
        <f>Input!C8</f>
        <v>43433</v>
      </c>
      <c r="K6" s="79"/>
      <c r="O6" s="77"/>
    </row>
    <row r="7" spans="2:15" s="39" customFormat="1" ht="15" thickBot="1">
      <c r="B7" s="312" t="s">
        <v>199</v>
      </c>
      <c r="C7" s="444">
        <f>Input!P44</f>
        <v>728.39553510951123</v>
      </c>
      <c r="D7" s="315">
        <f>C7*3.281</f>
        <v>2389.8657506943064</v>
      </c>
      <c r="F7" s="301"/>
      <c r="G7" s="302"/>
      <c r="H7" s="301"/>
      <c r="I7" s="316" t="s">
        <v>277</v>
      </c>
      <c r="J7" s="317" t="str">
        <f>Input!C12</f>
        <v>Azrul</v>
      </c>
      <c r="O7" s="77"/>
    </row>
    <row r="8" spans="2:15" s="39" customFormat="1" ht="15" thickBot="1">
      <c r="B8" s="318"/>
      <c r="C8" s="318"/>
      <c r="D8" s="318"/>
      <c r="E8" s="319"/>
      <c r="F8" s="318"/>
      <c r="G8" s="318"/>
      <c r="H8" s="318"/>
      <c r="I8" s="318"/>
      <c r="J8" s="318"/>
      <c r="O8" s="77"/>
    </row>
    <row r="9" spans="2:15" s="39" customFormat="1" ht="15" thickTop="1">
      <c r="B9" s="301"/>
      <c r="C9" s="301"/>
      <c r="D9" s="301"/>
      <c r="E9" s="302"/>
      <c r="F9" s="301"/>
      <c r="G9" s="301"/>
      <c r="H9" s="301"/>
      <c r="I9" s="301"/>
      <c r="J9" s="301"/>
      <c r="O9" s="77"/>
    </row>
    <row r="10" spans="2:15" s="39" customFormat="1" ht="15" customHeight="1">
      <c r="B10" s="480" t="s">
        <v>27</v>
      </c>
      <c r="C10" s="480" t="s">
        <v>236</v>
      </c>
      <c r="D10" s="480" t="s">
        <v>236</v>
      </c>
      <c r="E10" s="480" t="s">
        <v>236</v>
      </c>
      <c r="F10" s="781" t="s">
        <v>28</v>
      </c>
      <c r="G10" s="781"/>
      <c r="H10" s="480" t="s">
        <v>251</v>
      </c>
      <c r="I10" s="480" t="s">
        <v>29</v>
      </c>
      <c r="J10" s="520" t="s">
        <v>30</v>
      </c>
      <c r="O10" s="77"/>
    </row>
    <row r="11" spans="2:15" s="39" customFormat="1" ht="14.5">
      <c r="B11" s="492" t="s">
        <v>151</v>
      </c>
      <c r="C11" s="490" t="s">
        <v>306</v>
      </c>
      <c r="D11" s="490" t="s">
        <v>307</v>
      </c>
      <c r="E11" s="490" t="s">
        <v>308</v>
      </c>
      <c r="F11" s="490" t="s">
        <v>278</v>
      </c>
      <c r="G11" s="490" t="s">
        <v>41</v>
      </c>
      <c r="H11" s="490" t="s">
        <v>252</v>
      </c>
      <c r="I11" s="490" t="s">
        <v>261</v>
      </c>
      <c r="J11" s="491" t="s">
        <v>290</v>
      </c>
      <c r="O11" s="77"/>
    </row>
    <row r="12" spans="2:15" s="39" customFormat="1" ht="14.5">
      <c r="B12" s="322" t="str">
        <f>Input!B39</f>
        <v>Set Depth</v>
      </c>
      <c r="C12" s="321">
        <f>D12-$C$3</f>
        <v>2277.7199999999998</v>
      </c>
      <c r="D12" s="549">
        <f>Input!C39</f>
        <v>2295</v>
      </c>
      <c r="E12" s="321">
        <f>C12</f>
        <v>2277.7199999999998</v>
      </c>
      <c r="F12" s="545">
        <f>Input!D39</f>
        <v>0.6430555555555556</v>
      </c>
      <c r="G12" s="545">
        <f>Input!E39</f>
        <v>0.65694444444444444</v>
      </c>
      <c r="H12" s="545">
        <f>MOD(G12-F12,1)</f>
        <v>1.388888888888884E-2</v>
      </c>
      <c r="I12" s="452">
        <f>IF(F13="","",MOD(F13-G12,1))</f>
        <v>2.0833333333333259E-3</v>
      </c>
      <c r="J12" s="521" t="str">
        <f>Input!$C$13</f>
        <v>5 sec/sample</v>
      </c>
      <c r="O12" s="77"/>
    </row>
    <row r="13" spans="2:15" s="39" customFormat="1" ht="14.5">
      <c r="B13" s="322" t="str">
        <f>Input!B40</f>
        <v>2nd Grad Stop</v>
      </c>
      <c r="C13" s="321">
        <f t="shared" ref="C13:C22" si="0">D13-$C$3</f>
        <v>2235.7199999999998</v>
      </c>
      <c r="D13" s="549">
        <f>Input!C40</f>
        <v>2253</v>
      </c>
      <c r="E13" s="321">
        <f t="shared" ref="E13:E22" si="1">C13</f>
        <v>2235.7199999999998</v>
      </c>
      <c r="F13" s="545">
        <f>Input!D40</f>
        <v>0.65902777777777777</v>
      </c>
      <c r="G13" s="545">
        <f>Input!E40</f>
        <v>0.66249999999999998</v>
      </c>
      <c r="H13" s="545">
        <f t="shared" ref="H13:H22" si="2">MOD(G13-F13,1)</f>
        <v>3.4722222222222099E-3</v>
      </c>
      <c r="I13" s="452">
        <f t="shared" ref="I13:I37" si="3">IF(F14="","",MOD(F14-G13,1))</f>
        <v>6.9444444444444198E-4</v>
      </c>
      <c r="J13" s="521" t="str">
        <f>Input!$C$13</f>
        <v>5 sec/sample</v>
      </c>
      <c r="L13" s="455"/>
      <c r="O13" s="77"/>
    </row>
    <row r="14" spans="2:15" s="39" customFormat="1" ht="14.5">
      <c r="B14" s="322" t="str">
        <f>Input!B41</f>
        <v>3rd Grad Stop</v>
      </c>
      <c r="C14" s="321">
        <f t="shared" si="0"/>
        <v>2215.7199999999998</v>
      </c>
      <c r="D14" s="549">
        <f>Input!C41</f>
        <v>2233</v>
      </c>
      <c r="E14" s="321">
        <f t="shared" si="1"/>
        <v>2215.7199999999998</v>
      </c>
      <c r="F14" s="545">
        <f>Input!D41</f>
        <v>0.66319444444444442</v>
      </c>
      <c r="G14" s="545">
        <f>Input!E41</f>
        <v>0.66666666666666663</v>
      </c>
      <c r="H14" s="545">
        <f t="shared" si="2"/>
        <v>3.4722222222222099E-3</v>
      </c>
      <c r="I14" s="452">
        <f t="shared" si="3"/>
        <v>4.8611111111112049E-3</v>
      </c>
      <c r="J14" s="521" t="str">
        <f>Input!$C$13</f>
        <v>5 sec/sample</v>
      </c>
      <c r="L14" s="455"/>
      <c r="O14" s="77"/>
    </row>
    <row r="15" spans="2:15" s="39" customFormat="1" ht="14.5">
      <c r="B15" s="322" t="str">
        <f>Input!B42</f>
        <v>4th Grad Stop</v>
      </c>
      <c r="C15" s="321">
        <f t="shared" si="0"/>
        <v>2082.7199999999998</v>
      </c>
      <c r="D15" s="549">
        <f>Input!C42</f>
        <v>2100</v>
      </c>
      <c r="E15" s="321">
        <f t="shared" si="1"/>
        <v>2082.7199999999998</v>
      </c>
      <c r="F15" s="545">
        <f>Input!D42</f>
        <v>0.67152777777777783</v>
      </c>
      <c r="G15" s="545">
        <f>Input!E42</f>
        <v>0.67499999999999993</v>
      </c>
      <c r="H15" s="545">
        <f t="shared" si="2"/>
        <v>3.4722222222220989E-3</v>
      </c>
      <c r="I15" s="452">
        <f t="shared" si="3"/>
        <v>4.1666666666667629E-3</v>
      </c>
      <c r="J15" s="521" t="str">
        <f>Input!$C$13</f>
        <v>5 sec/sample</v>
      </c>
      <c r="L15" s="455"/>
      <c r="O15" s="77"/>
    </row>
    <row r="16" spans="2:15" s="39" customFormat="1">
      <c r="B16" s="322" t="str">
        <f>Input!B43</f>
        <v>5th Grad Stop</v>
      </c>
      <c r="C16" s="321">
        <f t="shared" si="0"/>
        <v>1982.72</v>
      </c>
      <c r="D16" s="549">
        <f>Input!C43</f>
        <v>2000</v>
      </c>
      <c r="E16" s="321">
        <f t="shared" si="1"/>
        <v>1982.72</v>
      </c>
      <c r="F16" s="545">
        <f>Input!D43</f>
        <v>0.6791666666666667</v>
      </c>
      <c r="G16" s="545">
        <f>Input!E43</f>
        <v>0.68263888888888891</v>
      </c>
      <c r="H16" s="545">
        <f t="shared" si="2"/>
        <v>3.4722222222222099E-3</v>
      </c>
      <c r="I16" s="452">
        <f t="shared" si="3"/>
        <v>4.1666666666666519E-3</v>
      </c>
      <c r="J16" s="521" t="str">
        <f>Input!$C$13</f>
        <v>5 sec/sample</v>
      </c>
      <c r="L16" s="40"/>
      <c r="O16" s="77"/>
    </row>
    <row r="17" spans="2:15" s="39" customFormat="1">
      <c r="B17" s="322" t="str">
        <f>Input!B44</f>
        <v>6th Grad Stop</v>
      </c>
      <c r="C17" s="321">
        <f t="shared" si="0"/>
        <v>1882.72</v>
      </c>
      <c r="D17" s="549">
        <f>Input!C44</f>
        <v>1900</v>
      </c>
      <c r="E17" s="321">
        <f t="shared" si="1"/>
        <v>1882.72</v>
      </c>
      <c r="F17" s="545">
        <f>Input!D44</f>
        <v>0.68680555555555556</v>
      </c>
      <c r="G17" s="545">
        <f>Input!E44</f>
        <v>0.69027777777777777</v>
      </c>
      <c r="H17" s="545">
        <f t="shared" si="2"/>
        <v>3.4722222222222099E-3</v>
      </c>
      <c r="I17" s="452">
        <f t="shared" si="3"/>
        <v>4.1666666666667629E-3</v>
      </c>
      <c r="J17" s="521" t="str">
        <f>Input!$C$13</f>
        <v>5 sec/sample</v>
      </c>
      <c r="L17" s="40"/>
      <c r="O17" s="77"/>
    </row>
    <row r="18" spans="2:15" s="39" customFormat="1">
      <c r="B18" s="322" t="str">
        <f>Input!B45</f>
        <v>7th Grad Stop</v>
      </c>
      <c r="C18" s="321">
        <f t="shared" si="0"/>
        <v>1805.72</v>
      </c>
      <c r="D18" s="549">
        <f>Input!C45</f>
        <v>1823</v>
      </c>
      <c r="E18" s="321">
        <f t="shared" si="1"/>
        <v>1805.72</v>
      </c>
      <c r="F18" s="545">
        <f>Input!D45</f>
        <v>0.69444444444444453</v>
      </c>
      <c r="G18" s="545">
        <f>Input!E45</f>
        <v>0.69791666666666663</v>
      </c>
      <c r="H18" s="545">
        <f t="shared" si="2"/>
        <v>3.4722222222220989E-3</v>
      </c>
      <c r="I18" s="452">
        <f t="shared" si="3"/>
        <v>6.9444444444444198E-4</v>
      </c>
      <c r="J18" s="521" t="str">
        <f>Input!$C$13</f>
        <v>5 sec/sample</v>
      </c>
      <c r="L18" s="40"/>
      <c r="O18" s="77"/>
    </row>
    <row r="19" spans="2:15" s="39" customFormat="1">
      <c r="B19" s="322" t="str">
        <f>Input!B46</f>
        <v>8th Grad Stop</v>
      </c>
      <c r="C19" s="321">
        <f t="shared" si="0"/>
        <v>1792.72</v>
      </c>
      <c r="D19" s="549">
        <f>Input!C46</f>
        <v>1810</v>
      </c>
      <c r="E19" s="321">
        <f t="shared" si="1"/>
        <v>1792.72</v>
      </c>
      <c r="F19" s="545">
        <f>Input!D46</f>
        <v>0.69861111111111107</v>
      </c>
      <c r="G19" s="545">
        <f>Input!E46</f>
        <v>0.70208333333333339</v>
      </c>
      <c r="H19" s="545">
        <f t="shared" si="2"/>
        <v>3.4722222222223209E-3</v>
      </c>
      <c r="I19" s="452">
        <f t="shared" si="3"/>
        <v>5.5555555555555358E-3</v>
      </c>
      <c r="J19" s="521" t="str">
        <f>Input!$C$13</f>
        <v>5 sec/sample</v>
      </c>
      <c r="L19" s="40"/>
    </row>
    <row r="20" spans="2:15" s="39" customFormat="1">
      <c r="B20" s="322" t="str">
        <f>Input!B47</f>
        <v>9th Grad Stop</v>
      </c>
      <c r="C20" s="321">
        <f t="shared" si="0"/>
        <v>1682.72</v>
      </c>
      <c r="D20" s="549">
        <f>Input!C47</f>
        <v>1700</v>
      </c>
      <c r="E20" s="321">
        <f t="shared" si="1"/>
        <v>1682.72</v>
      </c>
      <c r="F20" s="545">
        <f>Input!D47</f>
        <v>0.70763888888888893</v>
      </c>
      <c r="G20" s="545">
        <f>Input!E47</f>
        <v>0.71111111111111114</v>
      </c>
      <c r="H20" s="545">
        <f t="shared" si="2"/>
        <v>3.4722222222222099E-3</v>
      </c>
      <c r="I20" s="452">
        <f t="shared" si="3"/>
        <v>4.1666666666666519E-3</v>
      </c>
      <c r="J20" s="521" t="str">
        <f>Input!$C$13</f>
        <v>5 sec/sample</v>
      </c>
      <c r="L20" s="40"/>
    </row>
    <row r="21" spans="2:15" s="39" customFormat="1" ht="14.5">
      <c r="B21" s="322" t="str">
        <f>Input!B48</f>
        <v>10th Grad Stop</v>
      </c>
      <c r="C21" s="321">
        <f t="shared" si="0"/>
        <v>1582.72</v>
      </c>
      <c r="D21" s="549">
        <f>Input!C48</f>
        <v>1600</v>
      </c>
      <c r="E21" s="321">
        <f t="shared" si="1"/>
        <v>1582.72</v>
      </c>
      <c r="F21" s="545">
        <f>Input!D48</f>
        <v>0.71527777777777779</v>
      </c>
      <c r="G21" s="545">
        <f>Input!E48</f>
        <v>0.71875</v>
      </c>
      <c r="H21" s="545">
        <f t="shared" si="2"/>
        <v>3.4722222222222099E-3</v>
      </c>
      <c r="I21" s="452">
        <f t="shared" si="3"/>
        <v>4.1666666666667629E-3</v>
      </c>
      <c r="J21" s="521" t="str">
        <f>Input!$C$13</f>
        <v>5 sec/sample</v>
      </c>
      <c r="L21" s="455"/>
    </row>
    <row r="22" spans="2:15" s="39" customFormat="1" ht="14.5">
      <c r="B22" s="322" t="str">
        <f>Input!B49</f>
        <v>11th Grad Stop</v>
      </c>
      <c r="C22" s="321">
        <f t="shared" si="0"/>
        <v>1482.72</v>
      </c>
      <c r="D22" s="549">
        <f>Input!C49</f>
        <v>1500</v>
      </c>
      <c r="E22" s="321">
        <f t="shared" si="1"/>
        <v>1482.72</v>
      </c>
      <c r="F22" s="545">
        <f>Input!D49</f>
        <v>0.72291666666666676</v>
      </c>
      <c r="G22" s="545">
        <f>Input!E49</f>
        <v>0.72638888888888886</v>
      </c>
      <c r="H22" s="545">
        <f t="shared" si="2"/>
        <v>3.4722222222220989E-3</v>
      </c>
      <c r="I22" s="452">
        <f t="shared" si="3"/>
        <v>3.4722222222222099E-3</v>
      </c>
      <c r="J22" s="521" t="str">
        <f>Input!$C$13</f>
        <v>5 sec/sample</v>
      </c>
      <c r="L22" s="455"/>
    </row>
    <row r="23" spans="2:15" s="39" customFormat="1" ht="14.5">
      <c r="B23" s="322" t="str">
        <f>Input!B50</f>
        <v>12th Grad Stop</v>
      </c>
      <c r="C23" s="321">
        <f t="shared" ref="C23:C37" si="4">D23-$C$3</f>
        <v>1413.72</v>
      </c>
      <c r="D23" s="549">
        <f>Input!C50</f>
        <v>1431</v>
      </c>
      <c r="E23" s="321">
        <f t="shared" ref="E23:E37" si="5">C23</f>
        <v>1413.72</v>
      </c>
      <c r="F23" s="545">
        <f>Input!D50</f>
        <v>0.72986111111111107</v>
      </c>
      <c r="G23" s="545">
        <f>Input!E50</f>
        <v>0.73333333333333339</v>
      </c>
      <c r="H23" s="545">
        <f t="shared" ref="H23:H37" si="6">MOD(G23-F23,1)</f>
        <v>3.4722222222223209E-3</v>
      </c>
      <c r="I23" s="452">
        <f t="shared" si="3"/>
        <v>6.9444444444444198E-4</v>
      </c>
      <c r="J23" s="521" t="str">
        <f>Input!$C$13</f>
        <v>5 sec/sample</v>
      </c>
      <c r="L23" s="455"/>
    </row>
    <row r="24" spans="2:15" s="39" customFormat="1" ht="14.5">
      <c r="B24" s="322" t="str">
        <f>Input!B51</f>
        <v>13th Grad Stop</v>
      </c>
      <c r="C24" s="321">
        <f t="shared" si="4"/>
        <v>1393.72</v>
      </c>
      <c r="D24" s="549">
        <f>Input!C51</f>
        <v>1411</v>
      </c>
      <c r="E24" s="321">
        <f t="shared" si="5"/>
        <v>1393.72</v>
      </c>
      <c r="F24" s="545">
        <f>Input!D51</f>
        <v>0.73402777777777783</v>
      </c>
      <c r="G24" s="545">
        <f>Input!E51</f>
        <v>0.73749999999999993</v>
      </c>
      <c r="H24" s="545">
        <f t="shared" si="6"/>
        <v>3.4722222222220989E-3</v>
      </c>
      <c r="I24" s="452">
        <f t="shared" si="3"/>
        <v>5.5555555555555358E-3</v>
      </c>
      <c r="J24" s="521" t="str">
        <f>Input!$C$13</f>
        <v>5 sec/sample</v>
      </c>
      <c r="L24" s="455"/>
    </row>
    <row r="25" spans="2:15" s="39" customFormat="1" ht="14.5">
      <c r="B25" s="322" t="str">
        <f>Input!B52</f>
        <v>14th Grad Stop</v>
      </c>
      <c r="C25" s="321">
        <f t="shared" si="4"/>
        <v>1282.72</v>
      </c>
      <c r="D25" s="549">
        <f>Input!C52</f>
        <v>1300</v>
      </c>
      <c r="E25" s="321">
        <f t="shared" si="5"/>
        <v>1282.72</v>
      </c>
      <c r="F25" s="545">
        <f>Input!D52</f>
        <v>0.74305555555555547</v>
      </c>
      <c r="G25" s="545">
        <f>Input!E52</f>
        <v>0.74652777777777779</v>
      </c>
      <c r="H25" s="545">
        <f t="shared" si="6"/>
        <v>3.4722222222223209E-3</v>
      </c>
      <c r="I25" s="452">
        <f t="shared" si="3"/>
        <v>6.2499999999999778E-3</v>
      </c>
      <c r="J25" s="521" t="str">
        <f>Input!$C$13</f>
        <v>5 sec/sample</v>
      </c>
      <c r="L25" s="455"/>
    </row>
    <row r="26" spans="2:15" s="39" customFormat="1" ht="14.5">
      <c r="B26" s="322" t="str">
        <f>Input!B53</f>
        <v>15th Grad Stop</v>
      </c>
      <c r="C26" s="321">
        <f t="shared" si="4"/>
        <v>1132.72</v>
      </c>
      <c r="D26" s="549">
        <f>Input!C53</f>
        <v>1150</v>
      </c>
      <c r="E26" s="321">
        <f t="shared" si="5"/>
        <v>1132.72</v>
      </c>
      <c r="F26" s="545">
        <f>Input!D53</f>
        <v>0.75277777777777777</v>
      </c>
      <c r="G26" s="545">
        <f>Input!E53</f>
        <v>0.75624999999999998</v>
      </c>
      <c r="H26" s="545">
        <f t="shared" si="6"/>
        <v>3.4722222222222099E-3</v>
      </c>
      <c r="I26" s="452">
        <f t="shared" si="3"/>
        <v>4.1666666666666519E-3</v>
      </c>
      <c r="J26" s="521" t="str">
        <f>Input!$C$13</f>
        <v>5 sec/sample</v>
      </c>
      <c r="L26" s="455"/>
    </row>
    <row r="27" spans="2:15" s="39" customFormat="1" ht="14.5">
      <c r="B27" s="322" t="str">
        <f>Input!B54</f>
        <v>16th Grad Stop</v>
      </c>
      <c r="C27" s="321">
        <f t="shared" si="4"/>
        <v>1049.72</v>
      </c>
      <c r="D27" s="549">
        <f>Input!C54</f>
        <v>1067</v>
      </c>
      <c r="E27" s="321">
        <f t="shared" si="5"/>
        <v>1049.72</v>
      </c>
      <c r="F27" s="545">
        <f>Input!D54</f>
        <v>0.76041666666666663</v>
      </c>
      <c r="G27" s="545">
        <f>Input!E54</f>
        <v>0.76388888888888884</v>
      </c>
      <c r="H27" s="545">
        <f t="shared" si="6"/>
        <v>3.4722222222222099E-3</v>
      </c>
      <c r="I27" s="452">
        <f t="shared" si="3"/>
        <v>1.388888888888995E-3</v>
      </c>
      <c r="J27" s="521" t="str">
        <f>Input!$C$13</f>
        <v>5 sec/sample</v>
      </c>
      <c r="L27" s="455"/>
    </row>
    <row r="28" spans="2:15" s="39" customFormat="1" ht="14.5">
      <c r="B28" s="322" t="str">
        <f>Input!B55</f>
        <v>17th Grad Stop</v>
      </c>
      <c r="C28" s="321">
        <f t="shared" si="4"/>
        <v>1029.72</v>
      </c>
      <c r="D28" s="549">
        <f>Input!C55</f>
        <v>1047</v>
      </c>
      <c r="E28" s="321">
        <f t="shared" si="5"/>
        <v>1029.72</v>
      </c>
      <c r="F28" s="545">
        <f>Input!D55</f>
        <v>0.76527777777777783</v>
      </c>
      <c r="G28" s="545">
        <f>Input!E55</f>
        <v>0.76874999999999993</v>
      </c>
      <c r="H28" s="545">
        <f t="shared" si="6"/>
        <v>3.4722222222220989E-3</v>
      </c>
      <c r="I28" s="452">
        <f t="shared" si="3"/>
        <v>5.5555555555555358E-3</v>
      </c>
      <c r="J28" s="521" t="str">
        <f>Input!$C$13</f>
        <v>5 sec/sample</v>
      </c>
      <c r="L28" s="455"/>
    </row>
    <row r="29" spans="2:15" s="39" customFormat="1" ht="14.5">
      <c r="B29" s="322" t="str">
        <f>Input!B56</f>
        <v>18th Grad Stop</v>
      </c>
      <c r="C29" s="321">
        <f t="shared" si="4"/>
        <v>882.72</v>
      </c>
      <c r="D29" s="549">
        <f>Input!C56</f>
        <v>900</v>
      </c>
      <c r="E29" s="321">
        <f t="shared" si="5"/>
        <v>882.72</v>
      </c>
      <c r="F29" s="545">
        <f>Input!D56</f>
        <v>0.77430555555555547</v>
      </c>
      <c r="G29" s="545">
        <f>Input!E56</f>
        <v>0.77777777777777779</v>
      </c>
      <c r="H29" s="545">
        <f t="shared" si="6"/>
        <v>3.4722222222223209E-3</v>
      </c>
      <c r="I29" s="452">
        <f t="shared" si="3"/>
        <v>2.7777777777777679E-3</v>
      </c>
      <c r="J29" s="521" t="str">
        <f>Input!$C$13</f>
        <v>5 sec/sample</v>
      </c>
      <c r="L29" s="455"/>
    </row>
    <row r="30" spans="2:15" s="39" customFormat="1" ht="14.5">
      <c r="B30" s="322" t="str">
        <f>Input!B57</f>
        <v>19th Grad Stop</v>
      </c>
      <c r="C30" s="321">
        <f t="shared" si="4"/>
        <v>782.72</v>
      </c>
      <c r="D30" s="549">
        <f>Input!C57</f>
        <v>800</v>
      </c>
      <c r="E30" s="321">
        <f t="shared" si="5"/>
        <v>782.72</v>
      </c>
      <c r="F30" s="545">
        <f>Input!D57</f>
        <v>0.78055555555555556</v>
      </c>
      <c r="G30" s="545">
        <f>Input!E57</f>
        <v>0.78402777777777777</v>
      </c>
      <c r="H30" s="545">
        <f t="shared" si="6"/>
        <v>3.4722222222222099E-3</v>
      </c>
      <c r="I30" s="452">
        <f t="shared" si="3"/>
        <v>4.1666666666667629E-3</v>
      </c>
      <c r="J30" s="521" t="str">
        <f>Input!$C$13</f>
        <v>5 sec/sample</v>
      </c>
      <c r="L30" s="455"/>
    </row>
    <row r="31" spans="2:15" s="39" customFormat="1" ht="14.5">
      <c r="B31" s="322" t="str">
        <f>Input!B58</f>
        <v>20th Grad Stop</v>
      </c>
      <c r="C31" s="321">
        <f t="shared" si="4"/>
        <v>647.72</v>
      </c>
      <c r="D31" s="549">
        <f>Input!C58</f>
        <v>665</v>
      </c>
      <c r="E31" s="321">
        <f t="shared" si="5"/>
        <v>647.72</v>
      </c>
      <c r="F31" s="545">
        <f>Input!D58</f>
        <v>0.78819444444444453</v>
      </c>
      <c r="G31" s="545">
        <f>Input!E58</f>
        <v>0.79166666666666663</v>
      </c>
      <c r="H31" s="545">
        <f t="shared" si="6"/>
        <v>3.4722222222220989E-3</v>
      </c>
      <c r="I31" s="452">
        <f t="shared" si="3"/>
        <v>6.9444444444444198E-4</v>
      </c>
      <c r="J31" s="521" t="str">
        <f>Input!$C$13</f>
        <v>5 sec/sample</v>
      </c>
      <c r="L31" s="455"/>
    </row>
    <row r="32" spans="2:15" s="39" customFormat="1" ht="14.5">
      <c r="B32" s="322" t="str">
        <f>Input!B59</f>
        <v>21st Grad Stop</v>
      </c>
      <c r="C32" s="321">
        <f t="shared" si="4"/>
        <v>627.72</v>
      </c>
      <c r="D32" s="549">
        <f>Input!C59</f>
        <v>645</v>
      </c>
      <c r="E32" s="321">
        <f t="shared" si="5"/>
        <v>627.72</v>
      </c>
      <c r="F32" s="545">
        <f>Input!D59</f>
        <v>0.79236111111111107</v>
      </c>
      <c r="G32" s="545">
        <f>Input!E59</f>
        <v>0.79583333333333339</v>
      </c>
      <c r="H32" s="545">
        <f t="shared" si="6"/>
        <v>3.4722222222223209E-3</v>
      </c>
      <c r="I32" s="452">
        <f t="shared" si="3"/>
        <v>5.5555555555555358E-3</v>
      </c>
      <c r="J32" s="521" t="str">
        <f>Input!$C$13</f>
        <v>5 sec/sample</v>
      </c>
      <c r="L32" s="455"/>
    </row>
    <row r="33" spans="2:12" s="39" customFormat="1" ht="14.5">
      <c r="B33" s="322" t="str">
        <f>Input!B60</f>
        <v>22nd Grad Stop</v>
      </c>
      <c r="C33" s="321">
        <f t="shared" si="4"/>
        <v>482.72</v>
      </c>
      <c r="D33" s="549">
        <f>Input!C60</f>
        <v>500</v>
      </c>
      <c r="E33" s="321">
        <f t="shared" si="5"/>
        <v>482.72</v>
      </c>
      <c r="F33" s="545">
        <f>Input!D60</f>
        <v>0.80138888888888893</v>
      </c>
      <c r="G33" s="545">
        <f>Input!E60</f>
        <v>0.80486111111111114</v>
      </c>
      <c r="H33" s="545">
        <f t="shared" si="6"/>
        <v>3.4722222222222099E-3</v>
      </c>
      <c r="I33" s="452">
        <f t="shared" si="3"/>
        <v>2.7777777777777679E-3</v>
      </c>
      <c r="J33" s="521" t="str">
        <f>Input!$C$13</f>
        <v>5 sec/sample</v>
      </c>
      <c r="L33" s="455"/>
    </row>
    <row r="34" spans="2:12" s="39" customFormat="1" ht="14.5">
      <c r="B34" s="322" t="str">
        <f>Input!B61</f>
        <v>23rd Grad Stop</v>
      </c>
      <c r="C34" s="321">
        <f t="shared" si="4"/>
        <v>382.72</v>
      </c>
      <c r="D34" s="549">
        <f>Input!C61</f>
        <v>400</v>
      </c>
      <c r="E34" s="321">
        <f t="shared" si="5"/>
        <v>382.72</v>
      </c>
      <c r="F34" s="545">
        <f>Input!D61</f>
        <v>0.80763888888888891</v>
      </c>
      <c r="G34" s="545">
        <f>Input!E61</f>
        <v>0.81111111111111101</v>
      </c>
      <c r="H34" s="545">
        <f t="shared" si="6"/>
        <v>3.4722222222220989E-3</v>
      </c>
      <c r="I34" s="452">
        <f t="shared" si="3"/>
        <v>2.77777777777799E-3</v>
      </c>
      <c r="J34" s="521" t="str">
        <f>Input!$C$13</f>
        <v>5 sec/sample</v>
      </c>
      <c r="L34" s="455"/>
    </row>
    <row r="35" spans="2:12" s="39" customFormat="1" ht="14.5">
      <c r="B35" s="322" t="str">
        <f>Input!B62</f>
        <v>24th Grad Stop</v>
      </c>
      <c r="C35" s="321">
        <f t="shared" si="4"/>
        <v>282.72000000000003</v>
      </c>
      <c r="D35" s="549">
        <f>Input!C62</f>
        <v>300</v>
      </c>
      <c r="E35" s="321">
        <f t="shared" si="5"/>
        <v>282.72000000000003</v>
      </c>
      <c r="F35" s="545">
        <f>Input!D62</f>
        <v>0.81388888888888899</v>
      </c>
      <c r="G35" s="545">
        <f>Input!E62</f>
        <v>0.81736111111111109</v>
      </c>
      <c r="H35" s="545">
        <f t="shared" si="6"/>
        <v>3.4722222222220989E-3</v>
      </c>
      <c r="I35" s="452">
        <f t="shared" si="3"/>
        <v>4.8611111111112049E-3</v>
      </c>
      <c r="J35" s="521" t="str">
        <f>Input!$C$13</f>
        <v>5 sec/sample</v>
      </c>
      <c r="L35" s="455"/>
    </row>
    <row r="36" spans="2:12" s="39" customFormat="1" ht="14.5">
      <c r="B36" s="322" t="str">
        <f>Input!B63</f>
        <v>25th Grad Stop</v>
      </c>
      <c r="C36" s="321">
        <f t="shared" si="4"/>
        <v>82.72</v>
      </c>
      <c r="D36" s="549">
        <f>Input!C63</f>
        <v>100</v>
      </c>
      <c r="E36" s="321">
        <f t="shared" si="5"/>
        <v>82.72</v>
      </c>
      <c r="F36" s="545">
        <f>Input!D63</f>
        <v>0.8222222222222223</v>
      </c>
      <c r="G36" s="545">
        <f>Input!E63</f>
        <v>0.82916666666666661</v>
      </c>
      <c r="H36" s="545">
        <f t="shared" si="6"/>
        <v>6.9444444444443088E-3</v>
      </c>
      <c r="I36" s="452">
        <f t="shared" si="3"/>
        <v>3.4722222222223209E-3</v>
      </c>
      <c r="J36" s="521" t="str">
        <f>Input!$C$13</f>
        <v>5 sec/sample</v>
      </c>
      <c r="L36" s="455"/>
    </row>
    <row r="37" spans="2:12" s="39" customFormat="1" ht="14.5">
      <c r="B37" s="322" t="str">
        <f>Input!B64</f>
        <v>Lub</v>
      </c>
      <c r="C37" s="321">
        <f t="shared" si="4"/>
        <v>0</v>
      </c>
      <c r="D37" s="549">
        <f>Input!C64</f>
        <v>17.28</v>
      </c>
      <c r="E37" s="321">
        <f t="shared" si="5"/>
        <v>0</v>
      </c>
      <c r="F37" s="545">
        <f>Input!D64</f>
        <v>0.83263888888888893</v>
      </c>
      <c r="G37" s="545">
        <f>Input!E64</f>
        <v>0.83958333333333335</v>
      </c>
      <c r="H37" s="545">
        <f t="shared" si="6"/>
        <v>6.9444444444444198E-3</v>
      </c>
      <c r="I37" s="452" t="str">
        <f t="shared" si="3"/>
        <v/>
      </c>
      <c r="J37" s="521" t="str">
        <f>Input!$C$13</f>
        <v>5 sec/sample</v>
      </c>
      <c r="L37" s="455"/>
    </row>
    <row r="38" spans="2:12" s="39" customFormat="1" ht="14.5">
      <c r="B38" s="330"/>
      <c r="C38" s="327"/>
      <c r="D38" s="330"/>
      <c r="E38" s="330"/>
      <c r="F38" s="324"/>
      <c r="G38" s="324"/>
      <c r="H38" s="324"/>
      <c r="I38" s="330"/>
      <c r="J38" s="320"/>
      <c r="L38" s="455"/>
    </row>
    <row r="39" spans="2:12" s="39" customFormat="1" ht="14.5">
      <c r="B39" s="330"/>
      <c r="C39" s="326"/>
      <c r="D39" s="330"/>
      <c r="E39" s="326"/>
      <c r="F39" s="324"/>
      <c r="G39" s="324"/>
      <c r="H39" s="324"/>
      <c r="I39" s="330"/>
      <c r="J39" s="331"/>
      <c r="L39" s="455"/>
    </row>
    <row r="40" spans="2:12" s="39" customFormat="1">
      <c r="B40" s="329" t="s">
        <v>47</v>
      </c>
      <c r="C40" s="38"/>
      <c r="D40" s="330"/>
      <c r="E40" s="330"/>
      <c r="F40" s="324"/>
      <c r="G40" s="324"/>
      <c r="H40" s="324"/>
      <c r="I40" s="330"/>
      <c r="L40" s="455"/>
    </row>
    <row r="41" spans="2:12" s="39" customFormat="1" ht="14.5">
      <c r="B41" s="481" t="s">
        <v>48</v>
      </c>
      <c r="C41" s="482" t="s">
        <v>42</v>
      </c>
      <c r="D41" s="483" t="s">
        <v>49</v>
      </c>
      <c r="F41" s="547" t="s">
        <v>50</v>
      </c>
      <c r="G41" s="782" t="s">
        <v>195</v>
      </c>
      <c r="H41" s="783"/>
      <c r="I41" s="784" t="s">
        <v>113</v>
      </c>
      <c r="J41" s="783"/>
      <c r="L41" s="455"/>
    </row>
    <row r="42" spans="2:12" s="39" customFormat="1" ht="14.5">
      <c r="B42" s="332" t="s">
        <v>53</v>
      </c>
      <c r="C42" s="326">
        <f>SUM(I12:I37)*24*60</f>
        <v>128.00000000000114</v>
      </c>
      <c r="D42" s="450">
        <f>C42/60</f>
        <v>2.1333333333333524</v>
      </c>
      <c r="F42" s="552" t="s">
        <v>52</v>
      </c>
      <c r="G42" s="778">
        <f>Input!C18</f>
        <v>2553.337</v>
      </c>
      <c r="H42" s="775"/>
      <c r="I42" s="774">
        <f>Input!C19</f>
        <v>233.41800000000001</v>
      </c>
      <c r="J42" s="775"/>
      <c r="L42" s="455"/>
    </row>
    <row r="43" spans="2:12" s="39" customFormat="1" ht="14.5">
      <c r="B43" s="333" t="s">
        <v>51</v>
      </c>
      <c r="C43" s="334">
        <f>Input!C33</f>
        <v>65</v>
      </c>
      <c r="D43" s="450">
        <f>C43/60</f>
        <v>1.0833333333333333</v>
      </c>
      <c r="F43" s="551">
        <f>Input!C17</f>
        <v>9246</v>
      </c>
      <c r="G43" s="779"/>
      <c r="H43" s="777"/>
      <c r="I43" s="776"/>
      <c r="J43" s="777"/>
      <c r="L43" s="455"/>
    </row>
    <row r="44" spans="2:12" s="39" customFormat="1" ht="14.5">
      <c r="B44" s="333" t="s">
        <v>54</v>
      </c>
      <c r="C44" s="334">
        <f>SUM(H12:H37)*24*60</f>
        <v>154.99999999999881</v>
      </c>
      <c r="D44" s="450">
        <f>C44/60</f>
        <v>2.5833333333333135</v>
      </c>
      <c r="F44" s="550" t="s">
        <v>55</v>
      </c>
      <c r="G44" s="778">
        <f>Input!C22</f>
        <v>2553.5059999999999</v>
      </c>
      <c r="H44" s="775"/>
      <c r="I44" s="774">
        <f>Input!C23</f>
        <v>233.41800000000001</v>
      </c>
      <c r="J44" s="775"/>
      <c r="L44" s="455"/>
    </row>
    <row r="45" spans="2:12" s="39" customFormat="1">
      <c r="B45" s="336" t="s">
        <v>56</v>
      </c>
      <c r="C45" s="337">
        <f>SUM(C42:C44)</f>
        <v>347.99999999999994</v>
      </c>
      <c r="D45" s="451">
        <f>C45/60</f>
        <v>5.7999999999999989</v>
      </c>
      <c r="E45" s="38"/>
      <c r="F45" s="551">
        <f>Input!C21</f>
        <v>9084</v>
      </c>
      <c r="G45" s="779"/>
      <c r="H45" s="777"/>
      <c r="I45" s="776"/>
      <c r="J45" s="777"/>
      <c r="L45" s="455"/>
    </row>
    <row r="46" spans="2:12" s="39" customFormat="1">
      <c r="B46" s="330"/>
      <c r="C46" s="38"/>
      <c r="D46" s="330"/>
      <c r="E46" s="38"/>
      <c r="F46" s="324"/>
      <c r="G46" s="324"/>
      <c r="H46" s="324"/>
      <c r="I46" s="330"/>
      <c r="J46" s="156"/>
      <c r="L46" s="455"/>
    </row>
    <row r="47" spans="2:12" s="179" customFormat="1">
      <c r="B47" s="330"/>
      <c r="C47" s="148"/>
      <c r="D47" s="330"/>
      <c r="E47" s="148"/>
      <c r="F47" s="324"/>
      <c r="G47" s="324"/>
      <c r="H47" s="324"/>
      <c r="I47" s="330"/>
      <c r="J47" s="38"/>
      <c r="L47" s="456"/>
    </row>
    <row r="48" spans="2:12" s="179" customFormat="1">
      <c r="B48" s="330"/>
      <c r="C48" s="38"/>
      <c r="D48" s="330"/>
      <c r="E48" s="38"/>
      <c r="F48" s="324"/>
      <c r="G48" s="324"/>
      <c r="H48" s="324"/>
      <c r="I48" s="330"/>
      <c r="J48" s="38"/>
      <c r="L48" s="456"/>
    </row>
    <row r="49" spans="2:17" s="179" customFormat="1">
      <c r="B49" s="330"/>
      <c r="C49" s="38"/>
      <c r="D49" s="330"/>
      <c r="E49" s="38"/>
      <c r="F49" s="324"/>
      <c r="G49" s="324"/>
      <c r="H49" s="324"/>
      <c r="I49" s="330"/>
      <c r="J49" s="40"/>
      <c r="L49" s="456"/>
      <c r="O49" s="180"/>
    </row>
    <row r="50" spans="2:17" s="179" customFormat="1">
      <c r="B50" s="323"/>
      <c r="C50" s="38"/>
      <c r="D50" s="514"/>
      <c r="E50" s="38"/>
      <c r="F50" s="324"/>
      <c r="G50" s="324"/>
      <c r="H50" s="324"/>
      <c r="I50" s="328"/>
      <c r="J50" s="516"/>
      <c r="O50" s="180"/>
    </row>
    <row r="51" spans="2:17" s="39" customFormat="1">
      <c r="B51" s="325"/>
      <c r="C51" s="38"/>
      <c r="D51" s="326"/>
      <c r="E51" s="38"/>
      <c r="F51" s="327"/>
      <c r="G51" s="327"/>
      <c r="H51" s="326"/>
      <c r="I51" s="328"/>
      <c r="J51" s="517"/>
      <c r="O51" s="77"/>
    </row>
    <row r="52" spans="2:17" s="39" customFormat="1">
      <c r="B52" s="38"/>
      <c r="C52" s="38"/>
      <c r="D52" s="38"/>
      <c r="E52" s="38"/>
      <c r="F52" s="301"/>
      <c r="G52" s="301"/>
      <c r="H52" s="301"/>
      <c r="I52" s="326"/>
      <c r="J52" s="516"/>
      <c r="O52" s="77"/>
    </row>
    <row r="53" spans="2:17" s="39" customFormat="1">
      <c r="B53" s="38"/>
      <c r="C53" s="38"/>
      <c r="D53" s="38"/>
      <c r="E53" s="38"/>
      <c r="F53" s="311"/>
      <c r="G53" s="311"/>
      <c r="H53" s="38"/>
      <c r="I53" s="38"/>
      <c r="J53" s="517"/>
      <c r="K53" s="65"/>
      <c r="L53" s="65"/>
      <c r="O53" s="77"/>
    </row>
    <row r="54" spans="2:17" s="39" customFormat="1">
      <c r="B54" s="38"/>
      <c r="C54" s="38"/>
      <c r="D54" s="38"/>
      <c r="E54" s="38"/>
      <c r="F54" s="311"/>
      <c r="G54" s="311"/>
      <c r="H54" s="38"/>
      <c r="I54" s="38"/>
      <c r="J54" s="40"/>
      <c r="K54" s="65"/>
      <c r="L54" s="65"/>
      <c r="O54" s="77"/>
    </row>
    <row r="55" spans="2:17" s="39" customFormat="1">
      <c r="B55" s="38"/>
      <c r="C55" s="38"/>
      <c r="D55" s="38"/>
      <c r="E55" s="38"/>
      <c r="F55" s="311"/>
      <c r="G55" s="311"/>
      <c r="H55" s="38"/>
      <c r="I55" s="38"/>
      <c r="J55" s="40"/>
      <c r="O55" s="77"/>
    </row>
    <row r="56" spans="2:17" s="39" customFormat="1">
      <c r="B56" s="38"/>
      <c r="C56" s="38"/>
      <c r="D56" s="38"/>
      <c r="E56" s="38"/>
      <c r="F56" s="311"/>
      <c r="G56" s="311"/>
      <c r="H56" s="38"/>
      <c r="I56" s="38"/>
      <c r="J56" s="40"/>
      <c r="O56" s="77"/>
    </row>
    <row r="57" spans="2:17" s="39" customFormat="1">
      <c r="B57" s="38"/>
      <c r="C57" s="38"/>
      <c r="D57" s="38"/>
      <c r="E57" s="38"/>
      <c r="F57" s="311"/>
      <c r="G57" s="311"/>
      <c r="H57" s="38"/>
      <c r="I57" s="38"/>
      <c r="J57" s="38"/>
      <c r="O57" s="77"/>
    </row>
    <row r="58" spans="2:17">
      <c r="B58" s="148"/>
      <c r="D58" s="148"/>
      <c r="F58" s="148"/>
      <c r="G58" s="148"/>
      <c r="H58" s="148"/>
      <c r="O58" s="78"/>
      <c r="Q58" s="39"/>
    </row>
    <row r="59" spans="2:17">
      <c r="B59" s="148"/>
      <c r="D59" s="148"/>
      <c r="F59" s="148"/>
      <c r="G59" s="148"/>
      <c r="H59" s="148"/>
      <c r="I59" s="156"/>
      <c r="O59" s="78"/>
      <c r="Q59" s="39"/>
    </row>
    <row r="60" spans="2:17">
      <c r="O60" s="78"/>
      <c r="Q60" s="39"/>
    </row>
    <row r="61" spans="2:17">
      <c r="G61" s="40"/>
      <c r="H61" s="40"/>
      <c r="O61" s="78"/>
      <c r="Q61" s="39"/>
    </row>
    <row r="62" spans="2:17">
      <c r="G62" s="40"/>
      <c r="H62" s="40"/>
      <c r="I62" s="40"/>
      <c r="Q62" s="39"/>
    </row>
    <row r="63" spans="2:17">
      <c r="G63" s="40"/>
      <c r="H63" s="40"/>
      <c r="I63" s="515"/>
      <c r="Q63" s="39"/>
    </row>
    <row r="64" spans="2:17">
      <c r="G64" s="40"/>
      <c r="H64" s="40"/>
      <c r="I64" s="515"/>
      <c r="Q64" s="39"/>
    </row>
    <row r="65" spans="7:17">
      <c r="G65" s="40"/>
      <c r="H65" s="40"/>
      <c r="I65" s="515"/>
      <c r="M65" s="29"/>
      <c r="Q65" s="39"/>
    </row>
    <row r="66" spans="7:17">
      <c r="G66" s="40"/>
      <c r="H66" s="40"/>
      <c r="I66" s="515"/>
      <c r="Q66" s="39"/>
    </row>
    <row r="67" spans="7:17">
      <c r="G67" s="40"/>
      <c r="H67" s="40"/>
      <c r="I67" s="40"/>
      <c r="Q67" s="39"/>
    </row>
    <row r="68" spans="7:17">
      <c r="G68" s="40"/>
      <c r="H68" s="40"/>
      <c r="I68" s="40"/>
      <c r="Q68" s="39"/>
    </row>
    <row r="69" spans="7:17">
      <c r="I69" s="40"/>
      <c r="Q69" s="39"/>
    </row>
    <row r="70" spans="7:17">
      <c r="Q70" s="39"/>
    </row>
    <row r="71" spans="7:17">
      <c r="Q71" s="39"/>
    </row>
    <row r="72" spans="7:17">
      <c r="Q72" s="39"/>
    </row>
    <row r="73" spans="7:17">
      <c r="Q73" s="39"/>
    </row>
    <row r="74" spans="7:17">
      <c r="Q74" s="39"/>
    </row>
    <row r="75" spans="7:17">
      <c r="Q75" s="39"/>
    </row>
    <row r="76" spans="7:17">
      <c r="Q76" s="39"/>
    </row>
    <row r="77" spans="7:17">
      <c r="Q77" s="39"/>
    </row>
    <row r="78" spans="7:17">
      <c r="Q78" s="39"/>
    </row>
    <row r="79" spans="7:17">
      <c r="Q79" s="39"/>
    </row>
    <row r="80" spans="7:17">
      <c r="Q80" s="39"/>
    </row>
    <row r="81" spans="17:17">
      <c r="Q81" s="39"/>
    </row>
    <row r="82" spans="17:17">
      <c r="Q82" s="39"/>
    </row>
    <row r="83" spans="17:17">
      <c r="Q83" s="39"/>
    </row>
    <row r="84" spans="17:17">
      <c r="Q84" s="39"/>
    </row>
  </sheetData>
  <sortState ref="O2:Q113">
    <sortCondition ref="Q2:Q113"/>
  </sortState>
  <mergeCells count="8">
    <mergeCell ref="I44:J45"/>
    <mergeCell ref="G44:H45"/>
    <mergeCell ref="B1:J1"/>
    <mergeCell ref="F10:G10"/>
    <mergeCell ref="G41:H41"/>
    <mergeCell ref="I41:J41"/>
    <mergeCell ref="G42:H43"/>
    <mergeCell ref="I42:J43"/>
  </mergeCells>
  <phoneticPr fontId="0" type="noConversion"/>
  <conditionalFormatting sqref="C7:D7">
    <cfRule type="cellIs" dxfId="3" priority="2" operator="equal">
      <formula>0</formula>
    </cfRule>
  </conditionalFormatting>
  <conditionalFormatting sqref="J4">
    <cfRule type="cellIs" dxfId="2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pageSetUpPr fitToPage="1"/>
  </sheetPr>
  <dimension ref="B1:J52"/>
  <sheetViews>
    <sheetView view="pageBreakPreview" topLeftCell="A22" zoomScale="70" zoomScaleNormal="75" zoomScaleSheetLayoutView="70" workbookViewId="0">
      <selection activeCell="B32" sqref="B32"/>
    </sheetView>
  </sheetViews>
  <sheetFormatPr defaultColWidth="8.84375" defaultRowHeight="15.5"/>
  <cols>
    <col min="1" max="1" width="8.84375" style="29"/>
    <col min="2" max="2" width="15.23046875" style="29" bestFit="1" customWidth="1"/>
    <col min="3" max="3" width="10.765625" style="29" bestFit="1" customWidth="1"/>
    <col min="4" max="4" width="10.61328125" style="29" bestFit="1" customWidth="1"/>
    <col min="5" max="5" width="9" style="29" bestFit="1" customWidth="1"/>
    <col min="6" max="6" width="11.23046875" style="29" bestFit="1" customWidth="1"/>
    <col min="7" max="7" width="9.3828125" style="29" bestFit="1" customWidth="1"/>
    <col min="8" max="8" width="11.765625" style="29" bestFit="1" customWidth="1"/>
    <col min="9" max="9" width="10.07421875" style="29" bestFit="1" customWidth="1"/>
    <col min="10" max="10" width="11.23046875" style="29" bestFit="1" customWidth="1"/>
    <col min="11" max="16384" width="8.84375" style="29"/>
  </cols>
  <sheetData>
    <row r="1" spans="2:10" ht="44.5">
      <c r="B1" s="785" t="s">
        <v>142</v>
      </c>
      <c r="C1" s="785"/>
      <c r="D1" s="785"/>
      <c r="E1" s="785"/>
      <c r="F1" s="785"/>
      <c r="G1" s="785"/>
      <c r="H1" s="785"/>
      <c r="I1" s="785"/>
      <c r="J1" s="785"/>
    </row>
    <row r="2" spans="2:10" ht="32.5">
      <c r="B2" s="1"/>
      <c r="C2" s="1"/>
      <c r="D2" s="1"/>
      <c r="E2" s="1"/>
      <c r="F2" s="1"/>
      <c r="G2" s="1"/>
      <c r="H2" s="1"/>
      <c r="I2" s="2"/>
      <c r="J2" s="1"/>
    </row>
    <row r="3" spans="2:10" ht="36" customHeight="1">
      <c r="B3" s="786" t="s">
        <v>143</v>
      </c>
      <c r="C3" s="786"/>
      <c r="D3" s="786"/>
      <c r="E3" s="786"/>
      <c r="F3" s="786"/>
      <c r="G3" s="786"/>
      <c r="H3" s="786"/>
      <c r="I3" s="786"/>
      <c r="J3" s="786"/>
    </row>
    <row r="4" spans="2:10" ht="27.75" customHeight="1">
      <c r="B4" s="3"/>
      <c r="C4" s="3"/>
      <c r="D4" s="3"/>
      <c r="E4" s="3"/>
      <c r="F4" s="3"/>
      <c r="G4" s="3"/>
      <c r="H4" s="3"/>
      <c r="I4" s="3"/>
      <c r="J4" s="3"/>
    </row>
    <row r="5" spans="2:10" ht="21" customHeight="1">
      <c r="B5" s="787" t="s">
        <v>144</v>
      </c>
      <c r="C5" s="787"/>
      <c r="D5" s="787"/>
      <c r="E5" s="787"/>
      <c r="F5" s="787"/>
      <c r="G5" s="787"/>
      <c r="H5" s="787"/>
      <c r="I5" s="787"/>
      <c r="J5" s="787"/>
    </row>
    <row r="6" spans="2:10" ht="21" customHeight="1">
      <c r="B6" s="4"/>
      <c r="C6" s="4"/>
      <c r="D6" s="4"/>
      <c r="E6" s="4"/>
      <c r="F6" s="4"/>
      <c r="G6" s="4"/>
      <c r="H6" s="4"/>
      <c r="I6" s="4"/>
      <c r="J6" s="4"/>
    </row>
    <row r="8" spans="2:10">
      <c r="B8" s="338" t="s">
        <v>145</v>
      </c>
      <c r="C8" s="339" t="str">
        <f>Input!C4</f>
        <v>VPSB</v>
      </c>
      <c r="D8" s="339"/>
      <c r="E8" s="340" t="s">
        <v>138</v>
      </c>
      <c r="F8" s="339" t="str">
        <f>Input!C5</f>
        <v>Larut-A</v>
      </c>
      <c r="G8" s="339"/>
      <c r="H8" s="340" t="s">
        <v>63</v>
      </c>
      <c r="I8" s="341">
        <f>Input!C26</f>
        <v>17.28</v>
      </c>
      <c r="J8" s="342"/>
    </row>
    <row r="9" spans="2:10">
      <c r="B9" s="343" t="s">
        <v>146</v>
      </c>
      <c r="C9" s="156" t="str">
        <f>Input!C12</f>
        <v>Azrul</v>
      </c>
      <c r="D9" s="156"/>
      <c r="E9" s="169" t="s">
        <v>147</v>
      </c>
      <c r="F9" s="156" t="str">
        <f>Input!C6</f>
        <v>A-22U</v>
      </c>
      <c r="G9" s="156"/>
      <c r="H9" s="344" t="s">
        <v>61</v>
      </c>
      <c r="I9" s="345">
        <f>Input!C17</f>
        <v>9246</v>
      </c>
      <c r="J9" s="346"/>
    </row>
    <row r="10" spans="2:10">
      <c r="B10" s="347" t="s">
        <v>148</v>
      </c>
      <c r="C10" s="348">
        <f>Input!C8</f>
        <v>43433</v>
      </c>
      <c r="D10" s="349"/>
      <c r="E10" s="350" t="s">
        <v>149</v>
      </c>
      <c r="F10" s="349" t="str">
        <f>Input!G17</f>
        <v>I-68M</v>
      </c>
      <c r="G10" s="349"/>
      <c r="H10" s="351" t="s">
        <v>62</v>
      </c>
      <c r="I10" s="352">
        <f>Input!C21</f>
        <v>9084</v>
      </c>
      <c r="J10" s="353"/>
    </row>
    <row r="11" spans="2:10">
      <c r="B11" s="156"/>
      <c r="C11" s="339"/>
      <c r="D11" s="339"/>
      <c r="E11" s="156"/>
      <c r="F11" s="156"/>
      <c r="G11" s="156"/>
      <c r="H11" s="156"/>
      <c r="I11" s="156"/>
      <c r="J11" s="156"/>
    </row>
    <row r="12" spans="2:10" s="31" customFormat="1">
      <c r="B12" s="788" t="s">
        <v>27</v>
      </c>
      <c r="C12" s="788" t="s">
        <v>152</v>
      </c>
      <c r="D12" s="788"/>
      <c r="E12" s="788">
        <f>Input!C17</f>
        <v>9246</v>
      </c>
      <c r="F12" s="788"/>
      <c r="G12" s="788">
        <f>Input!C21</f>
        <v>9084</v>
      </c>
      <c r="H12" s="788"/>
      <c r="I12" s="788" t="s">
        <v>150</v>
      </c>
      <c r="J12" s="788"/>
    </row>
    <row r="13" spans="2:10" s="31" customFormat="1">
      <c r="B13" s="789"/>
      <c r="C13" s="522" t="s">
        <v>236</v>
      </c>
      <c r="D13" s="522" t="s">
        <v>236</v>
      </c>
      <c r="E13" s="522" t="s">
        <v>153</v>
      </c>
      <c r="F13" s="522" t="s">
        <v>154</v>
      </c>
      <c r="G13" s="522" t="s">
        <v>153</v>
      </c>
      <c r="H13" s="522" t="s">
        <v>154</v>
      </c>
      <c r="I13" s="522" t="s">
        <v>153</v>
      </c>
      <c r="J13" s="522" t="s">
        <v>154</v>
      </c>
    </row>
    <row r="14" spans="2:10" s="31" customFormat="1">
      <c r="B14" s="553" t="s">
        <v>151</v>
      </c>
      <c r="C14" s="548" t="s">
        <v>307</v>
      </c>
      <c r="D14" s="548" t="s">
        <v>306</v>
      </c>
      <c r="E14" s="548" t="s">
        <v>173</v>
      </c>
      <c r="F14" s="548" t="s">
        <v>174</v>
      </c>
      <c r="G14" s="548" t="s">
        <v>173</v>
      </c>
      <c r="H14" s="548" t="s">
        <v>174</v>
      </c>
      <c r="I14" s="548" t="s">
        <v>310</v>
      </c>
      <c r="J14" s="554" t="s">
        <v>309</v>
      </c>
    </row>
    <row r="15" spans="2:10">
      <c r="B15" s="493" t="str">
        <f>Input!B39</f>
        <v>Set Depth</v>
      </c>
      <c r="C15" s="454">
        <f>'Gradient Stop'!D12</f>
        <v>2295</v>
      </c>
      <c r="D15" s="445">
        <f>'Gradient Stop'!C12</f>
        <v>2277.7199999999998</v>
      </c>
      <c r="E15" s="453">
        <f>Input!F39</f>
        <v>1989.8889999999999</v>
      </c>
      <c r="F15" s="453">
        <f>Input!G39</f>
        <v>253.67099999999999</v>
      </c>
      <c r="G15" s="453">
        <f>Input!H39</f>
        <v>1989.1579999999999</v>
      </c>
      <c r="H15" s="453">
        <f>Input!I39</f>
        <v>253.47900000000001</v>
      </c>
      <c r="I15" s="354">
        <f>SUM(E15,G15)/2</f>
        <v>1989.5234999999998</v>
      </c>
      <c r="J15" s="354">
        <f>SUM(F15,H15)/2</f>
        <v>253.57499999999999</v>
      </c>
    </row>
    <row r="16" spans="2:10">
      <c r="B16" s="493" t="str">
        <f>Input!B40</f>
        <v>2nd Grad Stop</v>
      </c>
      <c r="C16" s="454">
        <f>'Gradient Stop'!D13</f>
        <v>2253</v>
      </c>
      <c r="D16" s="445">
        <f>'Gradient Stop'!C13</f>
        <v>2235.7199999999998</v>
      </c>
      <c r="E16" s="453">
        <f>Input!F40</f>
        <v>1962.277</v>
      </c>
      <c r="F16" s="453">
        <f>Input!G40</f>
        <v>253.67099999999999</v>
      </c>
      <c r="G16" s="453">
        <f>Input!H40</f>
        <v>1962.02</v>
      </c>
      <c r="H16" s="453">
        <f>Input!I40</f>
        <v>253.36699999999999</v>
      </c>
      <c r="I16" s="354">
        <f t="shared" ref="I16:I40" si="0">SUM(E16,G16)/2</f>
        <v>1962.1485</v>
      </c>
      <c r="J16" s="354">
        <f t="shared" ref="J16:J40" si="1">SUM(F16,H16)/2</f>
        <v>253.51900000000001</v>
      </c>
    </row>
    <row r="17" spans="2:10">
      <c r="B17" s="493" t="str">
        <f>Input!B41</f>
        <v>3rd Grad Stop</v>
      </c>
      <c r="C17" s="454">
        <f>'Gradient Stop'!D14</f>
        <v>2233</v>
      </c>
      <c r="D17" s="445">
        <f>'Gradient Stop'!C14</f>
        <v>2215.7199999999998</v>
      </c>
      <c r="E17" s="453">
        <f>Input!F41</f>
        <v>1949.13</v>
      </c>
      <c r="F17" s="453">
        <f>Input!G41</f>
        <v>253.21299999999999</v>
      </c>
      <c r="G17" s="453">
        <f>Input!H41</f>
        <v>1948.9939999999999</v>
      </c>
      <c r="H17" s="453">
        <f>Input!I41</f>
        <v>253.06899999999999</v>
      </c>
      <c r="I17" s="354">
        <f t="shared" si="0"/>
        <v>1949.0619999999999</v>
      </c>
      <c r="J17" s="354">
        <f t="shared" si="1"/>
        <v>253.14099999999999</v>
      </c>
    </row>
    <row r="18" spans="2:10">
      <c r="B18" s="493" t="str">
        <f>Input!B42</f>
        <v>4th Grad Stop</v>
      </c>
      <c r="C18" s="454">
        <f>'Gradient Stop'!D15</f>
        <v>2100</v>
      </c>
      <c r="D18" s="445">
        <f>'Gradient Stop'!C15</f>
        <v>2082.7199999999998</v>
      </c>
      <c r="E18" s="453">
        <f>Input!F42</f>
        <v>1861.222</v>
      </c>
      <c r="F18" s="453">
        <f>Input!G42</f>
        <v>251.74600000000001</v>
      </c>
      <c r="G18" s="453">
        <f>Input!H42</f>
        <v>1861.239</v>
      </c>
      <c r="H18" s="453">
        <f>Input!I42</f>
        <v>251.024</v>
      </c>
      <c r="I18" s="354">
        <f t="shared" si="0"/>
        <v>1861.2305000000001</v>
      </c>
      <c r="J18" s="354">
        <f t="shared" si="1"/>
        <v>251.38499999999999</v>
      </c>
    </row>
    <row r="19" spans="2:10">
      <c r="B19" s="493" t="str">
        <f>Input!B43</f>
        <v>5th Grad Stop</v>
      </c>
      <c r="C19" s="454">
        <f>'Gradient Stop'!D16</f>
        <v>2000</v>
      </c>
      <c r="D19" s="445">
        <f>'Gradient Stop'!C16</f>
        <v>1982.72</v>
      </c>
      <c r="E19" s="453">
        <f>Input!F43</f>
        <v>1786.4760000000001</v>
      </c>
      <c r="F19" s="453">
        <f>Input!G43</f>
        <v>249.61</v>
      </c>
      <c r="G19" s="453">
        <f>Input!H43</f>
        <v>1786.595</v>
      </c>
      <c r="H19" s="453">
        <f>Input!I43</f>
        <v>248.70400000000001</v>
      </c>
      <c r="I19" s="354">
        <f t="shared" si="0"/>
        <v>1786.5355</v>
      </c>
      <c r="J19" s="354">
        <f t="shared" si="1"/>
        <v>249.15700000000001</v>
      </c>
    </row>
    <row r="20" spans="2:10">
      <c r="B20" s="493" t="str">
        <f>Input!B44</f>
        <v>6th Grad Stop</v>
      </c>
      <c r="C20" s="454">
        <f>'Gradient Stop'!D17</f>
        <v>1900</v>
      </c>
      <c r="D20" s="445">
        <f>'Gradient Stop'!C17</f>
        <v>1882.72</v>
      </c>
      <c r="E20" s="453">
        <f>Input!F44</f>
        <v>1703.9079999999999</v>
      </c>
      <c r="F20" s="453">
        <f>Input!G44</f>
        <v>246.745</v>
      </c>
      <c r="G20" s="453">
        <f>Input!H44</f>
        <v>1704.067</v>
      </c>
      <c r="H20" s="453">
        <f>Input!I44</f>
        <v>246.07599999999999</v>
      </c>
      <c r="I20" s="354">
        <f t="shared" si="0"/>
        <v>1703.9875</v>
      </c>
      <c r="J20" s="354">
        <f t="shared" si="1"/>
        <v>246.41050000000001</v>
      </c>
    </row>
    <row r="21" spans="2:10">
      <c r="B21" s="493" t="str">
        <f>Input!B45</f>
        <v>7th Grad Stop</v>
      </c>
      <c r="C21" s="454">
        <f>'Gradient Stop'!D18</f>
        <v>1823</v>
      </c>
      <c r="D21" s="445">
        <f>'Gradient Stop'!C18</f>
        <v>1805.72</v>
      </c>
      <c r="E21" s="453">
        <f>Input!F45</f>
        <v>1635.5820000000001</v>
      </c>
      <c r="F21" s="453">
        <f>Input!G45</f>
        <v>244.92500000000001</v>
      </c>
      <c r="G21" s="453">
        <f>Input!H45</f>
        <v>1635.865</v>
      </c>
      <c r="H21" s="453">
        <f>Input!I45</f>
        <v>244.255</v>
      </c>
      <c r="I21" s="354">
        <f t="shared" si="0"/>
        <v>1635.7235000000001</v>
      </c>
      <c r="J21" s="354">
        <f t="shared" si="1"/>
        <v>244.59</v>
      </c>
    </row>
    <row r="22" spans="2:10">
      <c r="B22" s="493" t="str">
        <f>Input!B46</f>
        <v>8th Grad Stop</v>
      </c>
      <c r="C22" s="454">
        <f>'Gradient Stop'!D19</f>
        <v>1810</v>
      </c>
      <c r="D22" s="445">
        <f>'Gradient Stop'!C19</f>
        <v>1792.72</v>
      </c>
      <c r="E22" s="453">
        <f>Input!F46</f>
        <v>1623.5239999999999</v>
      </c>
      <c r="F22" s="453">
        <f>Input!G46</f>
        <v>243.88300000000001</v>
      </c>
      <c r="G22" s="453">
        <f>Input!H46</f>
        <v>1623.617</v>
      </c>
      <c r="H22" s="453">
        <f>Input!I46</f>
        <v>243.399</v>
      </c>
      <c r="I22" s="354">
        <f t="shared" si="0"/>
        <v>1623.5704999999998</v>
      </c>
      <c r="J22" s="354">
        <f t="shared" si="1"/>
        <v>243.64100000000002</v>
      </c>
    </row>
    <row r="23" spans="2:10">
      <c r="B23" s="493" t="str">
        <f>Input!B47</f>
        <v>9th Grad Stop</v>
      </c>
      <c r="C23" s="454">
        <f>'Gradient Stop'!D20</f>
        <v>1700</v>
      </c>
      <c r="D23" s="445">
        <f>'Gradient Stop'!C20</f>
        <v>1682.72</v>
      </c>
      <c r="E23" s="453">
        <f>Input!F47</f>
        <v>1517.4659999999999</v>
      </c>
      <c r="F23" s="453">
        <f>Input!G47</f>
        <v>240.80099999999999</v>
      </c>
      <c r="G23" s="453">
        <f>Input!H47</f>
        <v>1517.9010000000001</v>
      </c>
      <c r="H23" s="453">
        <f>Input!I47</f>
        <v>240.245</v>
      </c>
      <c r="I23" s="354">
        <f t="shared" si="0"/>
        <v>1517.6835000000001</v>
      </c>
      <c r="J23" s="354">
        <f t="shared" si="1"/>
        <v>240.523</v>
      </c>
    </row>
    <row r="24" spans="2:10">
      <c r="B24" s="493" t="str">
        <f>Input!B48</f>
        <v>10th Grad Stop</v>
      </c>
      <c r="C24" s="454">
        <f>'Gradient Stop'!D21</f>
        <v>1600</v>
      </c>
      <c r="D24" s="445">
        <f>'Gradient Stop'!C21</f>
        <v>1582.72</v>
      </c>
      <c r="E24" s="453">
        <f>Input!F48</f>
        <v>1412.62</v>
      </c>
      <c r="F24" s="453">
        <f>Input!G48</f>
        <v>237.905</v>
      </c>
      <c r="G24" s="453">
        <f>Input!H48</f>
        <v>1412.914</v>
      </c>
      <c r="H24" s="453">
        <f>Input!I48</f>
        <v>236.75899999999999</v>
      </c>
      <c r="I24" s="354">
        <f t="shared" si="0"/>
        <v>1412.7669999999998</v>
      </c>
      <c r="J24" s="354">
        <f t="shared" si="1"/>
        <v>237.33199999999999</v>
      </c>
    </row>
    <row r="25" spans="2:10">
      <c r="B25" s="493" t="str">
        <f>Input!B49</f>
        <v>11th Grad Stop</v>
      </c>
      <c r="C25" s="454">
        <f>'Gradient Stop'!D22</f>
        <v>1500</v>
      </c>
      <c r="D25" s="445">
        <f>'Gradient Stop'!C22</f>
        <v>1482.72</v>
      </c>
      <c r="E25" s="453">
        <f>Input!F49</f>
        <v>1298.394</v>
      </c>
      <c r="F25" s="453">
        <f>Input!G49</f>
        <v>234.10300000000001</v>
      </c>
      <c r="G25" s="453">
        <f>Input!H49</f>
        <v>1299.0229999999999</v>
      </c>
      <c r="H25" s="453">
        <f>Input!I49</f>
        <v>232.65799999999999</v>
      </c>
      <c r="I25" s="354">
        <f t="shared" si="0"/>
        <v>1298.7085</v>
      </c>
      <c r="J25" s="354">
        <f t="shared" si="1"/>
        <v>233.38049999999998</v>
      </c>
    </row>
    <row r="26" spans="2:10">
      <c r="B26" s="493" t="str">
        <f>Input!B50</f>
        <v>12th Grad Stop</v>
      </c>
      <c r="C26" s="454">
        <f>'Gradient Stop'!D23</f>
        <v>1431</v>
      </c>
      <c r="D26" s="445">
        <f>'Gradient Stop'!C23</f>
        <v>1413.72</v>
      </c>
      <c r="E26" s="453">
        <f>Input!F50</f>
        <v>1217.0530000000001</v>
      </c>
      <c r="F26" s="453">
        <f>Input!G50</f>
        <v>228.14500000000001</v>
      </c>
      <c r="G26" s="453">
        <f>Input!H50</f>
        <v>1217.644</v>
      </c>
      <c r="H26" s="453">
        <f>Input!I50</f>
        <v>225.38200000000001</v>
      </c>
      <c r="I26" s="354">
        <f t="shared" si="0"/>
        <v>1217.3485000000001</v>
      </c>
      <c r="J26" s="354">
        <f t="shared" si="1"/>
        <v>226.76350000000002</v>
      </c>
    </row>
    <row r="27" spans="2:10">
      <c r="B27" s="493" t="str">
        <f>Input!B51</f>
        <v>13th Grad Stop</v>
      </c>
      <c r="C27" s="454">
        <f>'Gradient Stop'!D24</f>
        <v>1411</v>
      </c>
      <c r="D27" s="445">
        <f>'Gradient Stop'!C24</f>
        <v>1393.72</v>
      </c>
      <c r="E27" s="453">
        <f>Input!F51</f>
        <v>1192.8869999999999</v>
      </c>
      <c r="F27" s="453">
        <f>Input!G51</f>
        <v>224.191</v>
      </c>
      <c r="G27" s="453">
        <f>Input!H51</f>
        <v>1193.6590000000001</v>
      </c>
      <c r="H27" s="453">
        <f>Input!I51</f>
        <v>223.23699999999999</v>
      </c>
      <c r="I27" s="354">
        <f t="shared" si="0"/>
        <v>1193.2730000000001</v>
      </c>
      <c r="J27" s="354">
        <f t="shared" si="1"/>
        <v>223.714</v>
      </c>
    </row>
    <row r="28" spans="2:10">
      <c r="B28" s="493" t="str">
        <f>Input!B52</f>
        <v>14th Grad Stop</v>
      </c>
      <c r="C28" s="454">
        <f>'Gradient Stop'!D25</f>
        <v>1300</v>
      </c>
      <c r="D28" s="445">
        <f>'Gradient Stop'!C25</f>
        <v>1282.72</v>
      </c>
      <c r="E28" s="453">
        <f>Input!F52</f>
        <v>1054.7080000000001</v>
      </c>
      <c r="F28" s="453">
        <f>Input!G52</f>
        <v>218.55</v>
      </c>
      <c r="G28" s="453">
        <f>Input!H52</f>
        <v>1054.9939999999999</v>
      </c>
      <c r="H28" s="453">
        <f>Input!I52</f>
        <v>216.17699999999999</v>
      </c>
      <c r="I28" s="354">
        <f t="shared" si="0"/>
        <v>1054.8510000000001</v>
      </c>
      <c r="J28" s="354">
        <f t="shared" si="1"/>
        <v>217.36349999999999</v>
      </c>
    </row>
    <row r="29" spans="2:10">
      <c r="B29" s="493" t="str">
        <f>Input!B53</f>
        <v>15th Grad Stop</v>
      </c>
      <c r="C29" s="454">
        <f>'Gradient Stop'!D26</f>
        <v>1150</v>
      </c>
      <c r="D29" s="445">
        <f>'Gradient Stop'!C26</f>
        <v>1132.72</v>
      </c>
      <c r="E29" s="453">
        <f>Input!F53</f>
        <v>869.50099999999998</v>
      </c>
      <c r="F29" s="453">
        <f>Input!G53</f>
        <v>210.376</v>
      </c>
      <c r="G29" s="453">
        <f>Input!H53</f>
        <v>869.62</v>
      </c>
      <c r="H29" s="453">
        <f>Input!I53</f>
        <v>207.953</v>
      </c>
      <c r="I29" s="354">
        <f t="shared" si="0"/>
        <v>869.56050000000005</v>
      </c>
      <c r="J29" s="354">
        <f t="shared" si="1"/>
        <v>209.1645</v>
      </c>
    </row>
    <row r="30" spans="2:10">
      <c r="B30" s="493" t="str">
        <f>Input!B54</f>
        <v>16th Grad Stop</v>
      </c>
      <c r="C30" s="454">
        <f>'Gradient Stop'!D27</f>
        <v>1067</v>
      </c>
      <c r="D30" s="445">
        <f>'Gradient Stop'!C27</f>
        <v>1049.72</v>
      </c>
      <c r="E30" s="453">
        <f>Input!F54</f>
        <v>790.20299999999997</v>
      </c>
      <c r="F30" s="453">
        <f>Input!G54</f>
        <v>204.756</v>
      </c>
      <c r="G30" s="453">
        <f>Input!H54</f>
        <v>790.39700000000005</v>
      </c>
      <c r="H30" s="453">
        <f>Input!I54</f>
        <v>203.18700000000001</v>
      </c>
      <c r="I30" s="354">
        <f t="shared" si="0"/>
        <v>790.3</v>
      </c>
      <c r="J30" s="354">
        <f t="shared" si="1"/>
        <v>203.97149999999999</v>
      </c>
    </row>
    <row r="31" spans="2:10" s="32" customFormat="1">
      <c r="B31" s="493" t="str">
        <f>Input!B55</f>
        <v>17th Grad Stop</v>
      </c>
      <c r="C31" s="454">
        <f>'Gradient Stop'!D28</f>
        <v>1047</v>
      </c>
      <c r="D31" s="445">
        <f>'Gradient Stop'!C28</f>
        <v>1029.72</v>
      </c>
      <c r="E31" s="453">
        <f>Input!F55</f>
        <v>770.995</v>
      </c>
      <c r="F31" s="453">
        <f>Input!G55</f>
        <v>201.88499999999999</v>
      </c>
      <c r="G31" s="453">
        <f>Input!H55</f>
        <v>771.06299999999999</v>
      </c>
      <c r="H31" s="453">
        <f>Input!I55</f>
        <v>200.876</v>
      </c>
      <c r="I31" s="354">
        <f t="shared" si="0"/>
        <v>771.029</v>
      </c>
      <c r="J31" s="354">
        <f t="shared" si="1"/>
        <v>201.38049999999998</v>
      </c>
    </row>
    <row r="32" spans="2:10">
      <c r="B32" s="493" t="str">
        <f>Input!B56</f>
        <v>18th Grad Stop</v>
      </c>
      <c r="C32" s="454">
        <f>'Gradient Stop'!D29</f>
        <v>900</v>
      </c>
      <c r="D32" s="445">
        <f>'Gradient Stop'!C29</f>
        <v>882.72</v>
      </c>
      <c r="E32" s="453">
        <f>Input!F56</f>
        <v>629.87599999999998</v>
      </c>
      <c r="F32" s="453">
        <f>Input!G56</f>
        <v>194.65799999999999</v>
      </c>
      <c r="G32" s="453">
        <f>Input!H56</f>
        <v>630.41499999999996</v>
      </c>
      <c r="H32" s="453">
        <f>Input!I56</f>
        <v>192.71799999999999</v>
      </c>
      <c r="I32" s="354">
        <f t="shared" si="0"/>
        <v>630.14549999999997</v>
      </c>
      <c r="J32" s="354">
        <f t="shared" si="1"/>
        <v>193.68799999999999</v>
      </c>
    </row>
    <row r="33" spans="2:10">
      <c r="B33" s="493" t="str">
        <f>Input!B57</f>
        <v>19th Grad Stop</v>
      </c>
      <c r="C33" s="454">
        <f>'Gradient Stop'!D30</f>
        <v>800</v>
      </c>
      <c r="D33" s="445">
        <f>'Gradient Stop'!C30</f>
        <v>782.72</v>
      </c>
      <c r="E33" s="453">
        <f>Input!F57</f>
        <v>532.27800000000002</v>
      </c>
      <c r="F33" s="453">
        <f>Input!G57</f>
        <v>187.21299999999999</v>
      </c>
      <c r="G33" s="453">
        <f>Input!H57</f>
        <v>532.68100000000004</v>
      </c>
      <c r="H33" s="453">
        <f>Input!I57</f>
        <v>185.02099999999999</v>
      </c>
      <c r="I33" s="354">
        <f t="shared" si="0"/>
        <v>532.47950000000003</v>
      </c>
      <c r="J33" s="354">
        <f t="shared" si="1"/>
        <v>186.11699999999999</v>
      </c>
    </row>
    <row r="34" spans="2:10">
      <c r="B34" s="493" t="str">
        <f>Input!B58</f>
        <v>20th Grad Stop</v>
      </c>
      <c r="C34" s="454">
        <f>'Gradient Stop'!D31</f>
        <v>665</v>
      </c>
      <c r="D34" s="445">
        <f>'Gradient Stop'!C31</f>
        <v>647.72</v>
      </c>
      <c r="E34" s="453">
        <f>Input!F58</f>
        <v>461.72300000000001</v>
      </c>
      <c r="F34" s="453">
        <f>Input!G58</f>
        <v>179.83</v>
      </c>
      <c r="G34" s="453">
        <f>Input!H58</f>
        <v>461.52</v>
      </c>
      <c r="H34" s="453">
        <f>Input!I58</f>
        <v>178.63200000000001</v>
      </c>
      <c r="I34" s="354">
        <f t="shared" si="0"/>
        <v>461.62149999999997</v>
      </c>
      <c r="J34" s="354">
        <f t="shared" si="1"/>
        <v>179.23099999999999</v>
      </c>
    </row>
    <row r="35" spans="2:10" s="32" customFormat="1">
      <c r="B35" s="493" t="str">
        <f>Input!B59</f>
        <v>21st Grad Stop</v>
      </c>
      <c r="C35" s="454">
        <f>'Gradient Stop'!D32</f>
        <v>645</v>
      </c>
      <c r="D35" s="445">
        <f>'Gradient Stop'!C32</f>
        <v>627.72</v>
      </c>
      <c r="E35" s="453">
        <f>Input!F59</f>
        <v>461.03500000000003</v>
      </c>
      <c r="F35" s="453">
        <f>Input!G59</f>
        <v>177.81200000000001</v>
      </c>
      <c r="G35" s="453">
        <f>Input!H59</f>
        <v>460.50200000000001</v>
      </c>
      <c r="H35" s="453">
        <f>Input!I59</f>
        <v>175.678</v>
      </c>
      <c r="I35" s="354">
        <f t="shared" si="0"/>
        <v>460.76850000000002</v>
      </c>
      <c r="J35" s="354">
        <f t="shared" si="1"/>
        <v>176.745</v>
      </c>
    </row>
    <row r="36" spans="2:10" s="32" customFormat="1">
      <c r="B36" s="493" t="str">
        <f>Input!B60</f>
        <v>22nd Grad Stop</v>
      </c>
      <c r="C36" s="454">
        <f>'Gradient Stop'!D33</f>
        <v>500</v>
      </c>
      <c r="D36" s="445">
        <f>'Gradient Stop'!C33</f>
        <v>482.72</v>
      </c>
      <c r="E36" s="453">
        <f>Input!F60</f>
        <v>456.24099999999999</v>
      </c>
      <c r="F36" s="453">
        <f>Input!G60</f>
        <v>171.83799999999999</v>
      </c>
      <c r="G36" s="453">
        <f>Input!H60</f>
        <v>456.00299999999999</v>
      </c>
      <c r="H36" s="453">
        <f>Input!I60</f>
        <v>171.42599999999999</v>
      </c>
      <c r="I36" s="354">
        <f t="shared" si="0"/>
        <v>456.12199999999996</v>
      </c>
      <c r="J36" s="354">
        <f t="shared" si="1"/>
        <v>171.63200000000001</v>
      </c>
    </row>
    <row r="37" spans="2:10" s="32" customFormat="1">
      <c r="B37" s="493" t="str">
        <f>Input!B61</f>
        <v>23rd Grad Stop</v>
      </c>
      <c r="C37" s="454">
        <f>'Gradient Stop'!D34</f>
        <v>400</v>
      </c>
      <c r="D37" s="445">
        <f>'Gradient Stop'!C34</f>
        <v>382.72</v>
      </c>
      <c r="E37" s="453">
        <f>Input!F61</f>
        <v>452.786</v>
      </c>
      <c r="F37" s="453">
        <f>Input!G61</f>
        <v>168.066</v>
      </c>
      <c r="G37" s="453">
        <f>Input!H61</f>
        <v>452.53699999999998</v>
      </c>
      <c r="H37" s="453">
        <f>Input!I61</f>
        <v>167.81899999999999</v>
      </c>
      <c r="I37" s="354">
        <f t="shared" si="0"/>
        <v>452.66149999999999</v>
      </c>
      <c r="J37" s="354">
        <f t="shared" si="1"/>
        <v>167.9425</v>
      </c>
    </row>
    <row r="38" spans="2:10" s="32" customFormat="1">
      <c r="B38" s="493" t="str">
        <f>Input!B62</f>
        <v>24th Grad Stop</v>
      </c>
      <c r="C38" s="454">
        <f>'Gradient Stop'!D35</f>
        <v>300</v>
      </c>
      <c r="D38" s="445">
        <f>'Gradient Stop'!C35</f>
        <v>282.72000000000003</v>
      </c>
      <c r="E38" s="453">
        <f>Input!F62</f>
        <v>449.161</v>
      </c>
      <c r="F38" s="453">
        <f>Input!G62</f>
        <v>165.95400000000001</v>
      </c>
      <c r="G38" s="453">
        <f>Input!H62</f>
        <v>448.69799999999998</v>
      </c>
      <c r="H38" s="453">
        <f>Input!I62</f>
        <v>165.34700000000001</v>
      </c>
      <c r="I38" s="354">
        <f t="shared" si="0"/>
        <v>448.92949999999996</v>
      </c>
      <c r="J38" s="354">
        <f t="shared" si="1"/>
        <v>165.65050000000002</v>
      </c>
    </row>
    <row r="39" spans="2:10" s="32" customFormat="1">
      <c r="B39" s="493" t="str">
        <f>Input!B63</f>
        <v>25th Grad Stop</v>
      </c>
      <c r="C39" s="454">
        <f>'Gradient Stop'!D36</f>
        <v>100</v>
      </c>
      <c r="D39" s="445">
        <f>'Gradient Stop'!C36</f>
        <v>82.72</v>
      </c>
      <c r="E39" s="453">
        <f>Input!F63</f>
        <v>444.44099999999997</v>
      </c>
      <c r="F39" s="453">
        <f>Input!G63</f>
        <v>155.744</v>
      </c>
      <c r="G39" s="453">
        <f>Input!H63</f>
        <v>445.62200000000001</v>
      </c>
      <c r="H39" s="453">
        <f>Input!I63</f>
        <v>147.25399999999999</v>
      </c>
      <c r="I39" s="354">
        <f t="shared" si="0"/>
        <v>445.03149999999999</v>
      </c>
      <c r="J39" s="354">
        <f t="shared" si="1"/>
        <v>151.499</v>
      </c>
    </row>
    <row r="40" spans="2:10">
      <c r="B40" s="493" t="str">
        <f>Input!B64</f>
        <v>Lub</v>
      </c>
      <c r="C40" s="454">
        <f>'Gradient Stop'!D37</f>
        <v>17.28</v>
      </c>
      <c r="D40" s="445">
        <f>'Gradient Stop'!C37</f>
        <v>0</v>
      </c>
      <c r="E40" s="453">
        <f>Input!F64</f>
        <v>439.94799999999998</v>
      </c>
      <c r="F40" s="453">
        <f>Input!G64</f>
        <v>114.893</v>
      </c>
      <c r="G40" s="453">
        <f>Input!H64</f>
        <v>440.27699999999999</v>
      </c>
      <c r="H40" s="453">
        <f>Input!I64</f>
        <v>105.878</v>
      </c>
      <c r="I40" s="354">
        <f t="shared" si="0"/>
        <v>440.11249999999995</v>
      </c>
      <c r="J40" s="354">
        <f t="shared" si="1"/>
        <v>110.38550000000001</v>
      </c>
    </row>
    <row r="41" spans="2:10" s="30" customFormat="1">
      <c r="B41" s="29"/>
      <c r="C41" s="29"/>
      <c r="D41" s="29"/>
      <c r="E41" s="29"/>
      <c r="F41" s="29"/>
      <c r="G41" s="29"/>
      <c r="H41" s="29"/>
      <c r="I41" s="29"/>
      <c r="J41" s="29"/>
    </row>
    <row r="42" spans="2:10" s="30" customFormat="1">
      <c r="B42" s="29"/>
      <c r="C42" s="29"/>
      <c r="D42" s="29"/>
      <c r="E42" s="29"/>
      <c r="F42" s="29"/>
      <c r="G42" s="29"/>
      <c r="H42" s="29"/>
      <c r="I42" s="29"/>
      <c r="J42" s="29"/>
    </row>
    <row r="43" spans="2:10" s="30" customFormat="1">
      <c r="B43" s="29"/>
      <c r="C43" s="29"/>
      <c r="D43" s="29"/>
      <c r="E43" s="29"/>
      <c r="F43" s="29"/>
      <c r="G43" s="29"/>
      <c r="H43" s="29"/>
      <c r="I43" s="29"/>
      <c r="J43" s="29"/>
    </row>
    <row r="44" spans="2:10" s="30" customFormat="1">
      <c r="B44" s="29"/>
      <c r="C44" s="29"/>
      <c r="D44" s="29"/>
      <c r="E44" s="29"/>
      <c r="F44" s="29"/>
      <c r="G44" s="29"/>
      <c r="H44" s="29"/>
      <c r="I44" s="29"/>
      <c r="J44" s="29"/>
    </row>
    <row r="45" spans="2:10" s="30" customFormat="1">
      <c r="B45" s="29"/>
      <c r="C45" s="29"/>
      <c r="D45" s="29"/>
      <c r="E45" s="29"/>
      <c r="F45" s="29"/>
      <c r="G45" s="29"/>
      <c r="H45" s="29"/>
      <c r="I45" s="29"/>
      <c r="J45" s="29"/>
    </row>
    <row r="46" spans="2:10" s="30" customFormat="1">
      <c r="B46" s="29"/>
      <c r="C46" s="29"/>
      <c r="D46" s="29"/>
      <c r="E46" s="29"/>
      <c r="F46" s="29"/>
      <c r="G46" s="29"/>
      <c r="H46" s="29"/>
      <c r="I46" s="29"/>
      <c r="J46" s="29"/>
    </row>
    <row r="47" spans="2:10" s="30" customFormat="1">
      <c r="B47" s="29"/>
      <c r="C47" s="29"/>
      <c r="D47" s="29"/>
      <c r="E47" s="29"/>
      <c r="F47" s="29"/>
      <c r="G47" s="29"/>
      <c r="H47" s="29"/>
      <c r="I47" s="29"/>
      <c r="J47" s="29"/>
    </row>
    <row r="48" spans="2:10" s="30" customFormat="1">
      <c r="B48" s="29"/>
      <c r="C48" s="29"/>
      <c r="D48" s="29"/>
      <c r="E48" s="29"/>
      <c r="F48" s="29"/>
      <c r="G48" s="29"/>
      <c r="H48" s="29"/>
      <c r="I48" s="29"/>
      <c r="J48" s="29"/>
    </row>
    <row r="49" spans="2:10" s="30" customFormat="1">
      <c r="B49" s="29"/>
      <c r="C49" s="29"/>
      <c r="D49" s="29"/>
      <c r="E49" s="29"/>
      <c r="F49" s="29"/>
      <c r="G49" s="29"/>
      <c r="H49" s="29"/>
      <c r="I49" s="29"/>
      <c r="J49" s="29"/>
    </row>
    <row r="50" spans="2:10" s="30" customFormat="1">
      <c r="B50" s="29"/>
      <c r="C50" s="29"/>
      <c r="D50" s="29"/>
      <c r="E50" s="29"/>
      <c r="F50" s="29"/>
      <c r="G50" s="29"/>
      <c r="H50" s="29"/>
      <c r="I50" s="29"/>
      <c r="J50" s="29"/>
    </row>
    <row r="51" spans="2:10" s="30" customFormat="1">
      <c r="B51" s="29"/>
      <c r="C51" s="29"/>
      <c r="D51" s="29"/>
      <c r="E51" s="29"/>
      <c r="F51" s="29"/>
      <c r="G51" s="29"/>
      <c r="H51" s="29"/>
      <c r="I51" s="29"/>
      <c r="J51" s="29"/>
    </row>
    <row r="52" spans="2:10" s="30" customFormat="1">
      <c r="B52" s="29"/>
      <c r="C52" s="29"/>
      <c r="D52" s="29"/>
      <c r="E52" s="29"/>
      <c r="F52" s="29"/>
      <c r="G52" s="29"/>
      <c r="H52" s="29"/>
      <c r="I52" s="29"/>
      <c r="J52" s="29"/>
    </row>
  </sheetData>
  <mergeCells count="8">
    <mergeCell ref="B1:J1"/>
    <mergeCell ref="B3:J3"/>
    <mergeCell ref="B5:J5"/>
    <mergeCell ref="E12:F12"/>
    <mergeCell ref="G12:H12"/>
    <mergeCell ref="I12:J12"/>
    <mergeCell ref="C12:D12"/>
    <mergeCell ref="B12:B13"/>
  </mergeCells>
  <phoneticPr fontId="0" type="noConversion"/>
  <conditionalFormatting sqref="F10">
    <cfRule type="cellIs" dxfId="1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4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K67"/>
  <sheetViews>
    <sheetView view="pageBreakPreview" zoomScale="87" zoomScaleNormal="50" zoomScaleSheetLayoutView="87" workbookViewId="0">
      <pane xSplit="3" topLeftCell="D1" activePane="topRight" state="frozen"/>
      <selection pane="topRight" activeCell="I45" sqref="I45"/>
    </sheetView>
  </sheetViews>
  <sheetFormatPr defaultRowHeight="15.5"/>
  <cols>
    <col min="1" max="1" width="6.765625" style="20" customWidth="1"/>
    <col min="2" max="2" width="5.53515625" style="20" customWidth="1"/>
    <col min="3" max="3" width="15.53515625" bestFit="1" customWidth="1"/>
    <col min="4" max="5" width="13.15234375" bestFit="1" customWidth="1"/>
    <col min="6" max="7" width="13.4609375" bestFit="1" customWidth="1"/>
    <col min="8" max="8" width="12.921875" style="502" bestFit="1" customWidth="1"/>
    <col min="9" max="9" width="14.61328125" bestFit="1" customWidth="1"/>
    <col min="10" max="10" width="3.07421875" customWidth="1"/>
    <col min="11" max="11" width="4.23046875" bestFit="1" customWidth="1"/>
  </cols>
  <sheetData>
    <row r="1" spans="1:11">
      <c r="C1" s="494" t="s">
        <v>16</v>
      </c>
      <c r="D1" s="495" t="s">
        <v>90</v>
      </c>
      <c r="E1" s="495" t="s">
        <v>91</v>
      </c>
      <c r="F1" s="495" t="s">
        <v>92</v>
      </c>
      <c r="G1" s="495" t="s">
        <v>93</v>
      </c>
      <c r="H1" s="495" t="s">
        <v>59</v>
      </c>
      <c r="I1" s="546" t="s">
        <v>151</v>
      </c>
    </row>
    <row r="2" spans="1:11">
      <c r="A2" s="152"/>
      <c r="B2" s="152"/>
      <c r="C2" s="572">
        <f>'Gradient Survey'!C15</f>
        <v>2295</v>
      </c>
      <c r="D2" s="361">
        <f t="array" ref="D2">MAX(IF(Input!$K:$K&lt;C2,Input!$K:$K))</f>
        <v>2288.44</v>
      </c>
      <c r="E2" s="361">
        <f t="array" ref="E2">MIN(IF(Input!$K:$K&gt;C2,Input!$K:$K))</f>
        <v>2317.85</v>
      </c>
      <c r="F2" s="361">
        <f t="array" ref="F2">VLOOKUP(D2,Input!$K:$L,2,FALSE)</f>
        <v>1891.39</v>
      </c>
      <c r="G2" s="361">
        <f t="array" ref="G2">VLOOKUP(E2,Input!$K:$L,2,FALSE)</f>
        <v>1905.68</v>
      </c>
      <c r="H2" s="573">
        <f>((C2-D2)/(D2-E2))*(F2-G2)+F2</f>
        <v>1894.5774328459709</v>
      </c>
      <c r="I2" s="496" t="str">
        <f>'Gradient Survey'!B15</f>
        <v>Set Depth</v>
      </c>
      <c r="K2" s="54"/>
    </row>
    <row r="3" spans="1:11">
      <c r="A3" s="152"/>
      <c r="B3" s="152"/>
      <c r="C3" s="572">
        <f>'Gradient Survey'!C16</f>
        <v>2253</v>
      </c>
      <c r="D3" s="361">
        <f t="array" ref="D3">MAX(IF(Input!$K:$K&lt;C3,Input!$K:$K))</f>
        <v>2230.23</v>
      </c>
      <c r="E3" s="361">
        <f t="array" ref="E3">MIN(IF(Input!$K:$K&gt;C3,Input!$K:$K))</f>
        <v>2259.36</v>
      </c>
      <c r="F3" s="361">
        <f t="array" ref="F3">VLOOKUP(D3,Input!$K:$L,2,FALSE)</f>
        <v>1863.14</v>
      </c>
      <c r="G3" s="361">
        <f t="array" ref="G3">VLOOKUP(E3,Input!$K:$L,2,FALSE)</f>
        <v>1877.25</v>
      </c>
      <c r="H3" s="573">
        <f t="shared" ref="H3:H12" si="0">((C3-D3)/(D3-E3))*(F3-G3)+F3</f>
        <v>1874.1693408856847</v>
      </c>
      <c r="I3" s="496" t="str">
        <f>'Gradient Survey'!B16</f>
        <v>2nd Grad Stop</v>
      </c>
      <c r="K3" s="54"/>
    </row>
    <row r="4" spans="1:11">
      <c r="A4" s="152"/>
      <c r="B4" s="152"/>
      <c r="C4" s="572">
        <f>'Gradient Survey'!C17</f>
        <v>2233</v>
      </c>
      <c r="D4" s="361">
        <f t="array" ref="D4">MAX(IF(Input!$K:$K&lt;C4,Input!$K:$K))</f>
        <v>2230.23</v>
      </c>
      <c r="E4" s="361">
        <f t="array" ref="E4">MIN(IF(Input!$K:$K&gt;C4,Input!$K:$K))</f>
        <v>2259.36</v>
      </c>
      <c r="F4" s="361">
        <f t="array" ref="F4">VLOOKUP(D4,Input!$K:$L,2,FALSE)</f>
        <v>1863.14</v>
      </c>
      <c r="G4" s="361">
        <f t="array" ref="G4">VLOOKUP(E4,Input!$K:$L,2,FALSE)</f>
        <v>1877.25</v>
      </c>
      <c r="H4" s="573">
        <f t="shared" si="0"/>
        <v>1864.4817336079643</v>
      </c>
      <c r="I4" s="496" t="str">
        <f>'Gradient Survey'!B17</f>
        <v>3rd Grad Stop</v>
      </c>
      <c r="K4" s="54"/>
    </row>
    <row r="5" spans="1:11">
      <c r="A5" s="152"/>
      <c r="B5" s="152"/>
      <c r="C5" s="572">
        <f>'Gradient Survey'!C18</f>
        <v>2100</v>
      </c>
      <c r="D5" s="361">
        <f t="array" ref="D5">MAX(IF(Input!$K:$K&lt;C5,Input!$K:$K))</f>
        <v>2083.0300000000002</v>
      </c>
      <c r="E5" s="361">
        <f t="array" ref="E5">MIN(IF(Input!$K:$K&gt;C5,Input!$K:$K))</f>
        <v>2112.96</v>
      </c>
      <c r="F5" s="361">
        <f t="array" ref="F5">VLOOKUP(D5,Input!$K:$L,2,FALSE)</f>
        <v>1790.8</v>
      </c>
      <c r="G5" s="361">
        <f t="array" ref="G5">VLOOKUP(E5,Input!$K:$L,2,FALSE)</f>
        <v>1806.33</v>
      </c>
      <c r="H5" s="573">
        <f t="shared" si="0"/>
        <v>1799.605349148012</v>
      </c>
      <c r="I5" s="496" t="str">
        <f>'Gradient Survey'!B18</f>
        <v>4th Grad Stop</v>
      </c>
      <c r="K5" s="54"/>
    </row>
    <row r="6" spans="1:11">
      <c r="A6" s="152"/>
      <c r="B6" s="152"/>
      <c r="C6" s="572">
        <f>'Gradient Survey'!C19</f>
        <v>2000</v>
      </c>
      <c r="D6" s="361">
        <f t="array" ref="D6">MAX(IF(Input!$K:$K&lt;C6,Input!$K:$K))</f>
        <v>1996.88</v>
      </c>
      <c r="E6" s="361">
        <f t="array" ref="E6">MIN(IF(Input!$K:$K&gt;C6,Input!$K:$K))</f>
        <v>2025.36</v>
      </c>
      <c r="F6" s="361">
        <f t="array" ref="F6">VLOOKUP(D6,Input!$K:$L,2,FALSE)</f>
        <v>1743.2</v>
      </c>
      <c r="G6" s="361">
        <f t="array" ref="G6">VLOOKUP(E6,Input!$K:$L,2,FALSE)</f>
        <v>1759.3</v>
      </c>
      <c r="H6" s="573">
        <f t="shared" si="0"/>
        <v>1744.9637640449439</v>
      </c>
      <c r="I6" s="496" t="str">
        <f>'Gradient Survey'!B19</f>
        <v>5th Grad Stop</v>
      </c>
      <c r="K6" s="54"/>
    </row>
    <row r="7" spans="1:11">
      <c r="A7" s="152"/>
      <c r="B7" s="152"/>
      <c r="C7" s="572">
        <f>'Gradient Survey'!C20</f>
        <v>1900</v>
      </c>
      <c r="D7" s="361">
        <f t="array" ref="D7">MAX(IF(Input!$K:$K&lt;C7,Input!$K:$K))</f>
        <v>1882.14</v>
      </c>
      <c r="E7" s="361">
        <f t="array" ref="E7">MIN(IF(Input!$K:$K&gt;C7,Input!$K:$K))</f>
        <v>1910.65</v>
      </c>
      <c r="F7" s="361">
        <f t="array" ref="F7">VLOOKUP(D7,Input!$K:$L,2,FALSE)</f>
        <v>1673.73</v>
      </c>
      <c r="G7" s="361">
        <f t="array" ref="G7">VLOOKUP(E7,Input!$K:$L,2,FALSE)</f>
        <v>1691.46</v>
      </c>
      <c r="H7" s="573">
        <f t="shared" si="0"/>
        <v>1684.8369028411084</v>
      </c>
      <c r="I7" s="496" t="str">
        <f>'Gradient Survey'!B20</f>
        <v>6th Grad Stop</v>
      </c>
      <c r="K7" s="54"/>
    </row>
    <row r="8" spans="1:11">
      <c r="A8" s="152"/>
      <c r="B8" s="152"/>
      <c r="C8" s="572">
        <f>'Gradient Survey'!C21</f>
        <v>1823</v>
      </c>
      <c r="D8" s="361">
        <f t="array" ref="D8">MAX(IF(Input!$K:$K&lt;C8,Input!$K:$K))</f>
        <v>1796.15</v>
      </c>
      <c r="E8" s="361">
        <f t="array" ref="E8">MIN(IF(Input!$K:$K&gt;C8,Input!$K:$K))</f>
        <v>1824.99</v>
      </c>
      <c r="F8" s="361">
        <f t="array" ref="F8">VLOOKUP(D8,Input!$K:$L,2,FALSE)</f>
        <v>1617.15</v>
      </c>
      <c r="G8" s="361">
        <f t="array" ref="G8">VLOOKUP(E8,Input!$K:$L,2,FALSE)</f>
        <v>1636.6</v>
      </c>
      <c r="H8" s="573">
        <f t="shared" si="0"/>
        <v>1635.2579230235783</v>
      </c>
      <c r="I8" s="496" t="str">
        <f>'Gradient Survey'!B21</f>
        <v>7th Grad Stop</v>
      </c>
      <c r="K8" s="54"/>
    </row>
    <row r="9" spans="1:11">
      <c r="A9" s="152"/>
      <c r="B9" s="152"/>
      <c r="C9" s="572">
        <f>'Gradient Survey'!C22</f>
        <v>1810</v>
      </c>
      <c r="D9" s="361">
        <f t="array" ref="D9">MAX(IF(Input!$K:$K&lt;C9,Input!$K:$K))</f>
        <v>1796.15</v>
      </c>
      <c r="E9" s="361">
        <f t="array" ref="E9">MIN(IF(Input!$K:$K&gt;C9,Input!$K:$K))</f>
        <v>1824.99</v>
      </c>
      <c r="F9" s="361">
        <f t="array" ref="F9">VLOOKUP(D9,Input!$K:$L,2,FALSE)</f>
        <v>1617.15</v>
      </c>
      <c r="G9" s="361">
        <f t="array" ref="G9">VLOOKUP(E9,Input!$K:$L,2,FALSE)</f>
        <v>1636.6</v>
      </c>
      <c r="H9" s="573">
        <f t="shared" si="0"/>
        <v>1626.4905859916782</v>
      </c>
      <c r="I9" s="496" t="str">
        <f>'Gradient Survey'!B22</f>
        <v>8th Grad Stop</v>
      </c>
      <c r="K9" s="54"/>
    </row>
    <row r="10" spans="1:11">
      <c r="A10" s="152"/>
      <c r="B10" s="152"/>
      <c r="C10" s="572">
        <f>'Gradient Survey'!C23</f>
        <v>1700</v>
      </c>
      <c r="D10" s="361">
        <f t="array" ref="D10">MAX(IF(Input!$K:$K&lt;C10,Input!$K:$K))</f>
        <v>1680.97</v>
      </c>
      <c r="E10" s="361">
        <f t="array" ref="E10">MIN(IF(Input!$K:$K&gt;C10,Input!$K:$K))</f>
        <v>1709.84</v>
      </c>
      <c r="F10" s="361">
        <f t="array" ref="F10">VLOOKUP(D10,Input!$K:$L,2,FALSE)</f>
        <v>1535.2</v>
      </c>
      <c r="G10" s="361">
        <f t="array" ref="G10">VLOOKUP(E10,Input!$K:$L,2,FALSE)</f>
        <v>1556.48</v>
      </c>
      <c r="H10" s="573">
        <f t="shared" si="0"/>
        <v>1549.2269622445447</v>
      </c>
      <c r="I10" s="496" t="str">
        <f>'Gradient Survey'!B23</f>
        <v>9th Grad Stop</v>
      </c>
      <c r="K10" s="54"/>
    </row>
    <row r="11" spans="1:11">
      <c r="A11" s="152"/>
      <c r="B11" s="152"/>
      <c r="C11" s="572">
        <f>'Gradient Survey'!C24</f>
        <v>1600</v>
      </c>
      <c r="D11" s="361">
        <f t="array" ref="D11">MAX(IF(Input!$K:$K&lt;C11,Input!$K:$K))</f>
        <v>1595.13</v>
      </c>
      <c r="E11" s="361">
        <f t="array" ref="E11">MIN(IF(Input!$K:$K&gt;C11,Input!$K:$K))</f>
        <v>1624.28</v>
      </c>
      <c r="F11" s="361">
        <f t="array" ref="F11">VLOOKUP(D11,Input!$K:$L,2,FALSE)</f>
        <v>1468.59</v>
      </c>
      <c r="G11" s="361">
        <f t="array" ref="G11">VLOOKUP(E11,Input!$K:$L,2,FALSE)</f>
        <v>1491.64</v>
      </c>
      <c r="H11" s="573">
        <f t="shared" si="0"/>
        <v>1472.4408919382504</v>
      </c>
      <c r="I11" s="496" t="str">
        <f>'Gradient Survey'!B24</f>
        <v>10th Grad Stop</v>
      </c>
      <c r="K11" s="54"/>
    </row>
    <row r="12" spans="1:11">
      <c r="A12" s="152"/>
      <c r="B12" s="152"/>
      <c r="C12" s="572">
        <f>'Gradient Survey'!C25</f>
        <v>1500</v>
      </c>
      <c r="D12" s="361">
        <f t="array" ref="D12">MAX(IF(Input!$K:$K&lt;C12,Input!$K:$K))</f>
        <v>1480.68</v>
      </c>
      <c r="E12" s="361">
        <f t="array" ref="E12">MIN(IF(Input!$K:$K&gt;C12,Input!$K:$K))</f>
        <v>1509.6</v>
      </c>
      <c r="F12" s="361">
        <f t="array" ref="F12">VLOOKUP(D12,Input!$K:$L,2,FALSE)</f>
        <v>1372.37</v>
      </c>
      <c r="G12" s="361">
        <f t="array" ref="G12">VLOOKUP(E12,Input!$K:$L,2,FALSE)</f>
        <v>1397.2</v>
      </c>
      <c r="H12" s="573">
        <f t="shared" si="0"/>
        <v>1388.9576763485477</v>
      </c>
      <c r="I12" s="496" t="str">
        <f>'Gradient Survey'!B25</f>
        <v>11th Grad Stop</v>
      </c>
      <c r="K12" s="54"/>
    </row>
    <row r="13" spans="1:11">
      <c r="A13" s="152"/>
      <c r="B13" s="152"/>
      <c r="C13" s="572">
        <f>'Gradient Survey'!C26</f>
        <v>1431</v>
      </c>
      <c r="D13" s="361">
        <f t="array" ref="D13">MAX(IF(Input!$K:$K&lt;C13,Input!$K:$K))</f>
        <v>1423.28</v>
      </c>
      <c r="E13" s="361">
        <f t="array" ref="E13">MIN(IF(Input!$K:$K&gt;C13,Input!$K:$K))</f>
        <v>1452.16</v>
      </c>
      <c r="F13" s="361">
        <f t="array" ref="F13">VLOOKUP(D13,Input!$K:$L,2,FALSE)</f>
        <v>1322.99</v>
      </c>
      <c r="G13" s="361">
        <f t="array" ref="G13">VLOOKUP(E13,Input!$K:$L,2,FALSE)</f>
        <v>1347.89</v>
      </c>
      <c r="H13" s="573">
        <f t="shared" ref="H13:H27" si="1">((C13-D13)/(D13-E13))*(F13-G13)+F13</f>
        <v>1329.6460941828254</v>
      </c>
      <c r="I13" s="496" t="str">
        <f>'Gradient Survey'!B26</f>
        <v>12th Grad Stop</v>
      </c>
      <c r="K13" s="54"/>
    </row>
    <row r="14" spans="1:11">
      <c r="A14" s="152"/>
      <c r="B14" s="152"/>
      <c r="C14" s="572">
        <f>'Gradient Survey'!C27</f>
        <v>1411</v>
      </c>
      <c r="D14" s="361">
        <f t="array" ref="D14">MAX(IF(Input!$K:$K&lt;C14,Input!$K:$K))</f>
        <v>1394.73</v>
      </c>
      <c r="E14" s="361">
        <f t="array" ref="E14">MIN(IF(Input!$K:$K&gt;C14,Input!$K:$K))</f>
        <v>1423.28</v>
      </c>
      <c r="F14" s="361">
        <f t="array" ref="F14">VLOOKUP(D14,Input!$K:$L,2,FALSE)</f>
        <v>1298.05</v>
      </c>
      <c r="G14" s="361">
        <f t="array" ref="G14">VLOOKUP(E14,Input!$K:$L,2,FALSE)</f>
        <v>1322.99</v>
      </c>
      <c r="H14" s="573">
        <f t="shared" si="1"/>
        <v>1312.2627425569176</v>
      </c>
      <c r="I14" s="496" t="str">
        <f>'Gradient Survey'!B27</f>
        <v>13th Grad Stop</v>
      </c>
      <c r="K14" s="54"/>
    </row>
    <row r="15" spans="1:11">
      <c r="A15" s="152"/>
      <c r="B15" s="152"/>
      <c r="C15" s="572">
        <f>'Gradient Survey'!C28</f>
        <v>1300</v>
      </c>
      <c r="D15" s="361">
        <f t="array" ref="D15">MAX(IF(Input!$K:$K&lt;C15,Input!$K:$K))</f>
        <v>1272.23</v>
      </c>
      <c r="E15" s="361">
        <f t="array" ref="E15">MIN(IF(Input!$K:$K&gt;C15,Input!$K:$K))</f>
        <v>1308.6199999999999</v>
      </c>
      <c r="F15" s="361">
        <f t="array" ref="F15">VLOOKUP(D15,Input!$K:$L,2,FALSE)</f>
        <v>1186.92</v>
      </c>
      <c r="G15" s="361">
        <f t="array" ref="G15">VLOOKUP(E15,Input!$K:$L,2,FALSE)</f>
        <v>1220.26</v>
      </c>
      <c r="H15" s="573">
        <f t="shared" si="1"/>
        <v>1212.3624787029405</v>
      </c>
      <c r="I15" s="496" t="str">
        <f>'Gradient Survey'!B28</f>
        <v>14th Grad Stop</v>
      </c>
      <c r="K15" s="54"/>
    </row>
    <row r="16" spans="1:11">
      <c r="A16" s="152"/>
      <c r="B16" s="152"/>
      <c r="C16" s="572">
        <f>'Gradient Survey'!C29</f>
        <v>1150</v>
      </c>
      <c r="D16" s="361">
        <f t="array" ref="D16">MAX(IF(Input!$K:$K&lt;C16,Input!$K:$K))</f>
        <v>1135.94</v>
      </c>
      <c r="E16" s="361">
        <f t="array" ref="E16">MIN(IF(Input!$K:$K&gt;C16,Input!$K:$K))</f>
        <v>1164.92</v>
      </c>
      <c r="F16" s="361">
        <f t="array" ref="F16">VLOOKUP(D16,Input!$K:$L,2,FALSE)</f>
        <v>1062.55</v>
      </c>
      <c r="G16" s="361">
        <f t="array" ref="G16">VLOOKUP(E16,Input!$K:$L,2,FALSE)</f>
        <v>1088.82</v>
      </c>
      <c r="H16" s="573">
        <f t="shared" si="1"/>
        <v>1075.295210489993</v>
      </c>
      <c r="I16" s="496" t="str">
        <f>'Gradient Survey'!B29</f>
        <v>15th Grad Stop</v>
      </c>
      <c r="K16" s="54"/>
    </row>
    <row r="17" spans="1:11">
      <c r="A17" s="152"/>
      <c r="B17" s="152"/>
      <c r="C17" s="572">
        <f>'Gradient Survey'!C30</f>
        <v>1067</v>
      </c>
      <c r="D17" s="361">
        <f t="array" ref="D17">MAX(IF(Input!$K:$K&lt;C17,Input!$K:$K))</f>
        <v>1049.8599999999999</v>
      </c>
      <c r="E17" s="361">
        <f t="array" ref="E17">MIN(IF(Input!$K:$K&gt;C17,Input!$K:$K))</f>
        <v>1078.76</v>
      </c>
      <c r="F17" s="361">
        <f t="array" ref="F17">VLOOKUP(D17,Input!$K:$L,2,FALSE)</f>
        <v>984.94</v>
      </c>
      <c r="G17" s="361">
        <f t="array" ref="G17">VLOOKUP(E17,Input!$K:$L,2,FALSE)</f>
        <v>1010.87</v>
      </c>
      <c r="H17" s="573">
        <f t="shared" si="1"/>
        <v>1000.318553633218</v>
      </c>
      <c r="I17" s="496" t="str">
        <f>'Gradient Survey'!B30</f>
        <v>16th Grad Stop</v>
      </c>
      <c r="K17" s="54"/>
    </row>
    <row r="18" spans="1:11">
      <c r="A18" s="152"/>
      <c r="B18" s="152"/>
      <c r="C18" s="572">
        <f>'Gradient Survey'!C31</f>
        <v>1047</v>
      </c>
      <c r="D18" s="361">
        <f t="array" ref="D18">MAX(IF(Input!$K:$K&lt;C18,Input!$K:$K))</f>
        <v>1021.17</v>
      </c>
      <c r="E18" s="361">
        <f t="array" ref="E18">MIN(IF(Input!$K:$K&gt;C18,Input!$K:$K))</f>
        <v>1049.8599999999999</v>
      </c>
      <c r="F18" s="361">
        <f t="array" ref="F18">VLOOKUP(D18,Input!$K:$L,2,FALSE)</f>
        <v>959.32</v>
      </c>
      <c r="G18" s="361">
        <f t="array" ref="G18">VLOOKUP(E18,Input!$K:$L,2,FALSE)</f>
        <v>984.94</v>
      </c>
      <c r="H18" s="573">
        <f t="shared" si="1"/>
        <v>982.38603694667142</v>
      </c>
      <c r="I18" s="496" t="str">
        <f>'Gradient Survey'!B31</f>
        <v>17th Grad Stop</v>
      </c>
      <c r="K18" s="54"/>
    </row>
    <row r="19" spans="1:11">
      <c r="A19" s="152"/>
      <c r="B19" s="152"/>
      <c r="C19" s="572">
        <f>'Gradient Survey'!C32</f>
        <v>900</v>
      </c>
      <c r="D19" s="361">
        <f t="array" ref="D19">MAX(IF(Input!$K:$K&lt;C19,Input!$K:$K))</f>
        <v>878.12</v>
      </c>
      <c r="E19" s="361">
        <f t="array" ref="E19">MIN(IF(Input!$K:$K&gt;C19,Input!$K:$K))</f>
        <v>906.63</v>
      </c>
      <c r="F19" s="361">
        <f t="array" ref="F19">VLOOKUP(D19,Input!$K:$L,2,FALSE)</f>
        <v>830.88</v>
      </c>
      <c r="G19" s="361">
        <f t="array" ref="G19">VLOOKUP(E19,Input!$K:$L,2,FALSE)</f>
        <v>856.58</v>
      </c>
      <c r="H19" s="573">
        <f t="shared" si="1"/>
        <v>850.60346545071911</v>
      </c>
      <c r="I19" s="496" t="str">
        <f>'Gradient Survey'!B32</f>
        <v>18th Grad Stop</v>
      </c>
      <c r="K19" s="54"/>
    </row>
    <row r="20" spans="1:11">
      <c r="A20" s="152"/>
      <c r="B20" s="152"/>
      <c r="C20" s="572">
        <f>'Gradient Survey'!C33</f>
        <v>800</v>
      </c>
      <c r="D20" s="361">
        <f t="array" ref="D20">MAX(IF(Input!$K:$K&lt;C20,Input!$K:$K))</f>
        <v>791.91</v>
      </c>
      <c r="E20" s="361">
        <f t="array" ref="E20">MIN(IF(Input!$K:$K&gt;C20,Input!$K:$K))</f>
        <v>820.67</v>
      </c>
      <c r="F20" s="361">
        <f t="array" ref="F20">VLOOKUP(D20,Input!$K:$L,2,FALSE)</f>
        <v>752.87</v>
      </c>
      <c r="G20" s="361">
        <f t="array" ref="G20">VLOOKUP(E20,Input!$K:$L,2,FALSE)</f>
        <v>778.87</v>
      </c>
      <c r="H20" s="573">
        <f t="shared" si="1"/>
        <v>760.18363004172465</v>
      </c>
      <c r="I20" s="496" t="str">
        <f>'Gradient Survey'!B33</f>
        <v>19th Grad Stop</v>
      </c>
      <c r="K20" s="54"/>
    </row>
    <row r="21" spans="1:11">
      <c r="A21" s="152"/>
      <c r="B21" s="152"/>
      <c r="C21" s="572">
        <f>'Gradient Survey'!C34</f>
        <v>665</v>
      </c>
      <c r="D21" s="361">
        <f t="array" ref="D21">MAX(IF(Input!$K:$K&lt;C21,Input!$K:$K))</f>
        <v>648.6</v>
      </c>
      <c r="E21" s="361">
        <f t="array" ref="E21">MIN(IF(Input!$K:$K&gt;C21,Input!$K:$K))</f>
        <v>677.04</v>
      </c>
      <c r="F21" s="361">
        <f t="array" ref="F21">VLOOKUP(D21,Input!$K:$L,2,FALSE)</f>
        <v>623.25</v>
      </c>
      <c r="G21" s="361">
        <f t="array" ref="G21">VLOOKUP(E21,Input!$K:$L,2,FALSE)</f>
        <v>649</v>
      </c>
      <c r="H21" s="573">
        <f t="shared" si="1"/>
        <v>638.0988045007033</v>
      </c>
      <c r="I21" s="496" t="str">
        <f>'Gradient Survey'!B34</f>
        <v>20th Grad Stop</v>
      </c>
      <c r="K21" s="54"/>
    </row>
    <row r="22" spans="1:11">
      <c r="A22" s="152"/>
      <c r="B22" s="152"/>
      <c r="C22" s="572">
        <f>'Gradient Survey'!C35</f>
        <v>645</v>
      </c>
      <c r="D22" s="361">
        <f t="array" ref="D22">MAX(IF(Input!$K:$K&lt;C22,Input!$K:$K))</f>
        <v>619.78</v>
      </c>
      <c r="E22" s="361">
        <f t="array" ref="E22">MIN(IF(Input!$K:$K&gt;C22,Input!$K:$K))</f>
        <v>648.6</v>
      </c>
      <c r="F22" s="361">
        <f t="array" ref="F22">VLOOKUP(D22,Input!$K:$L,2,FALSE)</f>
        <v>597.26</v>
      </c>
      <c r="G22" s="361">
        <f t="array" ref="G22">VLOOKUP(E22,Input!$K:$L,2,FALSE)</f>
        <v>623.25</v>
      </c>
      <c r="H22" s="573">
        <f t="shared" si="1"/>
        <v>620.00350451075644</v>
      </c>
      <c r="I22" s="496" t="str">
        <f>'Gradient Survey'!B35</f>
        <v>21st Grad Stop</v>
      </c>
      <c r="K22" s="54"/>
    </row>
    <row r="23" spans="1:11">
      <c r="A23" s="152"/>
      <c r="B23" s="152"/>
      <c r="C23" s="572">
        <f>'Gradient Survey'!C36</f>
        <v>500</v>
      </c>
      <c r="D23" s="361">
        <f t="array" ref="D23">MAX(IF(Input!$K:$K&lt;C23,Input!$K:$K))</f>
        <v>476.7</v>
      </c>
      <c r="E23" s="361">
        <f t="array" ref="E23">MIN(IF(Input!$K:$K&gt;C23,Input!$K:$K))</f>
        <v>505.3</v>
      </c>
      <c r="F23" s="361">
        <f t="array" ref="F23">VLOOKUP(D23,Input!$K:$L,2,FALSE)</f>
        <v>466.46</v>
      </c>
      <c r="G23" s="361">
        <f t="array" ref="G23">VLOOKUP(E23,Input!$K:$L,2,FALSE)</f>
        <v>493.01</v>
      </c>
      <c r="H23" s="573">
        <f t="shared" si="1"/>
        <v>488.08989510489511</v>
      </c>
      <c r="I23" s="496" t="str">
        <f>'Gradient Survey'!B36</f>
        <v>22nd Grad Stop</v>
      </c>
      <c r="K23" s="54"/>
    </row>
    <row r="24" spans="1:11">
      <c r="A24" s="152"/>
      <c r="B24" s="152"/>
      <c r="C24" s="572">
        <f>'Gradient Survey'!C37</f>
        <v>400</v>
      </c>
      <c r="D24" s="361">
        <f t="array" ref="D24">MAX(IF(Input!$K:$K&lt;C24,Input!$K:$K))</f>
        <v>390.76</v>
      </c>
      <c r="E24" s="361">
        <f t="array" ref="E24">MIN(IF(Input!$K:$K&gt;C24,Input!$K:$K))</f>
        <v>418.91</v>
      </c>
      <c r="F24" s="361">
        <f t="array" ref="F24">VLOOKUP(D24,Input!$K:$L,2,FALSE)</f>
        <v>385.78</v>
      </c>
      <c r="G24" s="361">
        <f t="array" ref="G24">VLOOKUP(E24,Input!$K:$L,2,FALSE)</f>
        <v>412.35</v>
      </c>
      <c r="H24" s="573">
        <f t="shared" si="1"/>
        <v>394.50137833037297</v>
      </c>
      <c r="I24" s="496" t="str">
        <f>'Gradient Survey'!B37</f>
        <v>23rd Grad Stop</v>
      </c>
      <c r="K24" s="54"/>
    </row>
    <row r="25" spans="1:11">
      <c r="A25" s="152"/>
      <c r="B25" s="152"/>
      <c r="C25" s="572">
        <f>'Gradient Survey'!C38</f>
        <v>300</v>
      </c>
      <c r="D25" s="361">
        <f t="array" ref="D25">MAX(IF(Input!$K:$K&lt;C25,Input!$K:$K))</f>
        <v>275.89</v>
      </c>
      <c r="E25" s="361">
        <f t="array" ref="E25">MIN(IF(Input!$K:$K&gt;C25,Input!$K:$K))</f>
        <v>304.67</v>
      </c>
      <c r="F25" s="361">
        <f t="array" ref="F25">VLOOKUP(D25,Input!$K:$L,2,FALSE)</f>
        <v>274.91000000000003</v>
      </c>
      <c r="G25" s="361">
        <f t="array" ref="G25">VLOOKUP(E25,Input!$K:$L,2,FALSE)</f>
        <v>303.05</v>
      </c>
      <c r="H25" s="573">
        <f t="shared" si="1"/>
        <v>298.48384989576095</v>
      </c>
      <c r="I25" s="496" t="str">
        <f>'Gradient Survey'!B38</f>
        <v>24th Grad Stop</v>
      </c>
      <c r="K25" s="54"/>
    </row>
    <row r="26" spans="1:11">
      <c r="A26" s="152"/>
      <c r="B26" s="152"/>
      <c r="C26" s="572">
        <f>'Gradient Survey'!C39</f>
        <v>100</v>
      </c>
      <c r="D26" s="361">
        <f t="array" ref="D26">MAX(IF(Input!$K:$K&lt;C26,Input!$K:$K))</f>
        <v>72.290000000000006</v>
      </c>
      <c r="E26" s="361">
        <f t="array" ref="E26">MIN(IF(Input!$K:$K&gt;C26,Input!$K:$K))</f>
        <v>102.29</v>
      </c>
      <c r="F26" s="361">
        <f t="array" ref="F26">VLOOKUP(D26,Input!$K:$L,2,FALSE)</f>
        <v>72.290000000000006</v>
      </c>
      <c r="G26" s="361">
        <f t="array" ref="G26">VLOOKUP(E26,Input!$K:$L,2,FALSE)</f>
        <v>102.29</v>
      </c>
      <c r="H26" s="573">
        <f t="shared" si="1"/>
        <v>100</v>
      </c>
      <c r="I26" s="496" t="str">
        <f>'Gradient Survey'!B39</f>
        <v>25th Grad Stop</v>
      </c>
      <c r="K26" s="54"/>
    </row>
    <row r="27" spans="1:11">
      <c r="A27" s="152"/>
      <c r="B27" s="152"/>
      <c r="C27" s="572">
        <f>'Gradient Survey'!C40</f>
        <v>17.28</v>
      </c>
      <c r="D27" s="361">
        <f t="array" ref="D27">MAX(IF(Input!$K:$K&lt;C27,Input!$K:$K))</f>
        <v>2.29</v>
      </c>
      <c r="E27" s="361">
        <f t="array" ref="E27">MIN(IF(Input!$K:$K&gt;C27,Input!$K:$K))</f>
        <v>42.29</v>
      </c>
      <c r="F27" s="361">
        <f t="array" ref="F27">VLOOKUP(D27,Input!$K:$L,2,FALSE)</f>
        <v>2.29</v>
      </c>
      <c r="G27" s="361">
        <f t="array" ref="G27">VLOOKUP(E27,Input!$K:$L,2,FALSE)</f>
        <v>42.29</v>
      </c>
      <c r="H27" s="573">
        <f t="shared" si="1"/>
        <v>17.28</v>
      </c>
      <c r="I27" s="496" t="str">
        <f>'Gradient Survey'!B40</f>
        <v>Lub</v>
      </c>
      <c r="K27" s="54"/>
    </row>
    <row r="28" spans="1:11" s="5" customFormat="1">
      <c r="A28" s="153"/>
      <c r="B28" s="154"/>
      <c r="C28" s="457"/>
      <c r="D28" s="163"/>
      <c r="E28" s="163"/>
      <c r="F28" s="163"/>
      <c r="G28" s="163"/>
      <c r="H28" s="498"/>
      <c r="I28" s="458"/>
    </row>
    <row r="29" spans="1:11" s="5" customFormat="1">
      <c r="A29" s="89"/>
      <c r="B29" s="89"/>
      <c r="C29" s="790" t="s">
        <v>254</v>
      </c>
      <c r="D29" s="791"/>
      <c r="E29" s="791"/>
      <c r="F29" s="791"/>
      <c r="G29" s="791"/>
      <c r="H29" s="791"/>
      <c r="I29" s="792"/>
    </row>
    <row r="30" spans="1:11" s="5" customFormat="1">
      <c r="A30" s="89"/>
      <c r="B30" s="89"/>
      <c r="C30" s="572" t="s">
        <v>246</v>
      </c>
      <c r="D30" s="356" t="s">
        <v>90</v>
      </c>
      <c r="E30" s="356" t="s">
        <v>91</v>
      </c>
      <c r="F30" s="356" t="s">
        <v>92</v>
      </c>
      <c r="G30" s="356" t="s">
        <v>93</v>
      </c>
      <c r="H30" s="356" t="s">
        <v>40</v>
      </c>
      <c r="I30" s="574" t="s">
        <v>111</v>
      </c>
    </row>
    <row r="31" spans="1:11" s="5" customFormat="1">
      <c r="A31" s="89"/>
      <c r="B31" s="89"/>
      <c r="C31" s="493">
        <f>Table22[Mid (m MDDF)]</f>
        <v>2337.5</v>
      </c>
      <c r="D31" s="358">
        <f t="array" ref="D31">MAX(IF(Input!$K:$K&lt;C31,Input!$K:$K))</f>
        <v>2317.85</v>
      </c>
      <c r="E31" s="358">
        <f t="array" ref="E31">MIN(IF(Input!$K:$K&gt;C31,Input!$K:$K))</f>
        <v>2347.19</v>
      </c>
      <c r="F31" s="358">
        <f t="array" ref="F31">VLOOKUP(D31,Input!$K:$L,2,FALSE)</f>
        <v>1905.68</v>
      </c>
      <c r="G31" s="358">
        <f>VLOOKUP(E31,Input!$K:$L,2,FALSE)</f>
        <v>1919.88</v>
      </c>
      <c r="H31" s="497">
        <f>((C31-D31)/(D31-E31))*(F31-G31)+F31</f>
        <v>1915.1902249488753</v>
      </c>
      <c r="I31" s="575" t="str">
        <f>Table22[Sand]</f>
        <v>I-68M</v>
      </c>
    </row>
    <row r="32" spans="1:11" s="5" customFormat="1">
      <c r="A32" s="89"/>
      <c r="B32" s="89"/>
      <c r="C32" s="157"/>
      <c r="D32" s="163"/>
      <c r="E32" s="163"/>
      <c r="F32" s="163"/>
      <c r="G32" s="163"/>
      <c r="H32" s="498"/>
      <c r="I32" s="157"/>
    </row>
    <row r="33" spans="1:9" s="5" customFormat="1">
      <c r="A33" s="89"/>
      <c r="B33" s="89"/>
      <c r="C33" s="793" t="s">
        <v>170</v>
      </c>
      <c r="D33" s="794"/>
      <c r="E33" s="794"/>
      <c r="F33" s="794"/>
      <c r="G33" s="794"/>
      <c r="H33" s="794"/>
      <c r="I33" s="795"/>
    </row>
    <row r="34" spans="1:9" s="5" customFormat="1">
      <c r="A34" s="89"/>
      <c r="B34" s="89"/>
      <c r="C34" s="442" t="s">
        <v>16</v>
      </c>
      <c r="D34" s="356" t="s">
        <v>90</v>
      </c>
      <c r="E34" s="356" t="s">
        <v>91</v>
      </c>
      <c r="F34" s="356" t="s">
        <v>92</v>
      </c>
      <c r="G34" s="356" t="s">
        <v>93</v>
      </c>
      <c r="H34" s="505" t="s">
        <v>59</v>
      </c>
      <c r="I34" s="796" t="s">
        <v>170</v>
      </c>
    </row>
    <row r="35" spans="1:9" s="5" customFormat="1">
      <c r="A35" s="89"/>
      <c r="B35" s="89"/>
      <c r="C35" s="357">
        <f>((H35-F35)/(F35-G35))*(D35-E35)+D35</f>
        <v>728.39553510951123</v>
      </c>
      <c r="D35" s="321">
        <f t="array" ref="D35">VLOOKUP(F35,Input!L:M, 2, FALSE)</f>
        <v>734.38</v>
      </c>
      <c r="E35" s="321">
        <f t="array" ref="E35">VLOOKUP(TVD!G35,Input!L:M, 2, FALSE)</f>
        <v>705.62</v>
      </c>
      <c r="F35" s="355">
        <f t="array" ref="F35">MIN(IF(Input!L:L&gt;TVD!H35,Input!L:L))</f>
        <v>700.9</v>
      </c>
      <c r="G35" s="355">
        <f t="array" ref="G35">MAX(IF(Input!L:L&lt;TVD!H35,Input!L:L))</f>
        <v>674.91</v>
      </c>
      <c r="H35" s="497">
        <f>Input!P43</f>
        <v>695.49192480862996</v>
      </c>
      <c r="I35" s="797"/>
    </row>
    <row r="36" spans="1:9" s="5" customFormat="1">
      <c r="A36" s="89"/>
      <c r="B36" s="89"/>
      <c r="C36" s="359"/>
      <c r="D36" s="6"/>
      <c r="E36" s="6"/>
      <c r="F36"/>
      <c r="G36"/>
      <c r="H36" s="499"/>
      <c r="I36" s="360"/>
    </row>
    <row r="37" spans="1:9" s="5" customFormat="1">
      <c r="A37" s="89"/>
      <c r="B37" s="89"/>
      <c r="C37" s="457"/>
      <c r="D37" s="155"/>
      <c r="E37" s="155"/>
      <c r="F37" s="20"/>
      <c r="G37" s="20"/>
      <c r="H37" s="500"/>
      <c r="I37" s="458"/>
    </row>
    <row r="38" spans="1:9" s="5" customFormat="1">
      <c r="A38" s="89"/>
      <c r="B38" s="89"/>
      <c r="C38" s="457"/>
      <c r="D38" s="155"/>
      <c r="E38" s="155"/>
      <c r="F38" s="20"/>
      <c r="G38" s="20"/>
      <c r="H38" s="500"/>
      <c r="I38" s="458"/>
    </row>
    <row r="39" spans="1:9" s="5" customFormat="1">
      <c r="A39" s="89"/>
      <c r="B39" s="89"/>
      <c r="C39" s="457"/>
      <c r="D39" s="20"/>
      <c r="E39" s="20"/>
      <c r="F39" s="20"/>
      <c r="G39" s="20"/>
      <c r="H39" s="501"/>
      <c r="I39" s="458"/>
    </row>
    <row r="40" spans="1:9">
      <c r="A40" s="155"/>
      <c r="B40" s="155"/>
      <c r="C40" s="457"/>
      <c r="D40" s="160"/>
      <c r="E40" s="161"/>
      <c r="F40" s="20"/>
      <c r="G40" s="20"/>
      <c r="H40" s="501"/>
      <c r="I40" s="458"/>
    </row>
    <row r="41" spans="1:9">
      <c r="A41" s="155"/>
      <c r="B41" s="155"/>
      <c r="C41" s="457"/>
      <c r="D41" s="160"/>
      <c r="E41" s="160"/>
      <c r="F41" s="20"/>
      <c r="G41" s="20"/>
      <c r="H41" s="501"/>
      <c r="I41" s="458"/>
    </row>
    <row r="42" spans="1:9">
      <c r="A42" s="155"/>
      <c r="B42" s="155"/>
      <c r="C42" s="20"/>
      <c r="D42" s="160"/>
      <c r="E42" s="160"/>
      <c r="F42" s="20"/>
      <c r="G42" s="20"/>
      <c r="H42" s="501"/>
      <c r="I42" s="457"/>
    </row>
    <row r="43" spans="1:9">
      <c r="A43" s="155"/>
      <c r="B43" s="155"/>
      <c r="C43" s="20"/>
      <c r="D43" s="160"/>
      <c r="E43" s="160"/>
      <c r="F43" s="20"/>
      <c r="G43" s="20"/>
      <c r="H43" s="501"/>
      <c r="I43" s="20"/>
    </row>
    <row r="44" spans="1:9">
      <c r="A44" s="155"/>
      <c r="B44" s="155"/>
      <c r="D44" s="160"/>
      <c r="E44" s="160"/>
      <c r="F44" s="20"/>
      <c r="G44" s="20"/>
    </row>
    <row r="45" spans="1:9">
      <c r="A45" s="155"/>
      <c r="B45" s="155"/>
      <c r="D45" s="20"/>
      <c r="E45" s="20"/>
      <c r="F45" s="20"/>
      <c r="G45" s="20"/>
    </row>
    <row r="46" spans="1:9">
      <c r="A46" s="155"/>
      <c r="B46" s="155"/>
      <c r="D46" s="20"/>
      <c r="E46" s="20"/>
      <c r="F46" s="20"/>
      <c r="G46" s="20"/>
    </row>
    <row r="47" spans="1:9">
      <c r="A47" s="155"/>
      <c r="B47" s="155"/>
      <c r="D47" s="259"/>
      <c r="E47" s="259"/>
      <c r="F47" s="259"/>
      <c r="G47" s="259"/>
      <c r="I47" s="335"/>
    </row>
    <row r="48" spans="1:9">
      <c r="A48" s="155"/>
      <c r="B48" s="155"/>
      <c r="D48" s="88"/>
      <c r="E48" s="88"/>
      <c r="F48" s="162"/>
      <c r="G48" s="259"/>
    </row>
    <row r="49" spans="3:9">
      <c r="D49" s="259"/>
      <c r="E49" s="259"/>
      <c r="F49" s="162"/>
      <c r="G49" s="259"/>
      <c r="I49" s="6"/>
    </row>
    <row r="50" spans="3:9">
      <c r="D50" s="259"/>
      <c r="E50" s="259"/>
      <c r="F50" s="162"/>
      <c r="G50" s="259"/>
    </row>
    <row r="51" spans="3:9">
      <c r="C51" s="20"/>
      <c r="D51" s="20"/>
      <c r="E51" s="20"/>
      <c r="F51" s="20"/>
      <c r="G51" s="20"/>
    </row>
    <row r="52" spans="3:9">
      <c r="C52" s="20"/>
      <c r="D52" s="88"/>
      <c r="E52" s="145"/>
      <c r="F52" s="20"/>
      <c r="G52" s="20"/>
    </row>
    <row r="53" spans="3:9">
      <c r="C53" s="20"/>
    </row>
    <row r="54" spans="3:9">
      <c r="C54" s="20"/>
    </row>
    <row r="55" spans="3:9">
      <c r="C55" s="20"/>
      <c r="D55" s="62"/>
      <c r="E55" s="62"/>
      <c r="F55" s="62"/>
      <c r="G55" s="62"/>
      <c r="H55" s="503"/>
    </row>
    <row r="56" spans="3:9">
      <c r="C56" s="20"/>
      <c r="D56" s="64"/>
      <c r="E56" s="64"/>
      <c r="F56" s="63"/>
      <c r="G56" s="63"/>
      <c r="H56" s="504"/>
    </row>
    <row r="57" spans="3:9">
      <c r="C57" s="152"/>
    </row>
    <row r="58" spans="3:9">
      <c r="C58" s="259"/>
    </row>
    <row r="59" spans="3:9">
      <c r="C59" s="259"/>
    </row>
    <row r="60" spans="3:9">
      <c r="C60" s="259"/>
    </row>
    <row r="61" spans="3:9">
      <c r="C61" s="259"/>
    </row>
    <row r="62" spans="3:9">
      <c r="C62" s="20"/>
    </row>
    <row r="63" spans="3:9">
      <c r="C63" s="88"/>
    </row>
    <row r="66" spans="3:9">
      <c r="C66" s="62"/>
      <c r="I66" s="261"/>
    </row>
    <row r="67" spans="3:9">
      <c r="C67" s="63"/>
      <c r="I67" s="164"/>
    </row>
  </sheetData>
  <mergeCells count="3">
    <mergeCell ref="C29:I29"/>
    <mergeCell ref="C33:I33"/>
    <mergeCell ref="I34:I35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97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B2:S82"/>
  <sheetViews>
    <sheetView view="pageBreakPreview" topLeftCell="F19" zoomScale="45" zoomScaleNormal="50" zoomScaleSheetLayoutView="45" workbookViewId="0">
      <selection activeCell="S32" sqref="S32"/>
    </sheetView>
  </sheetViews>
  <sheetFormatPr defaultColWidth="11.84375" defaultRowHeight="17.5"/>
  <cols>
    <col min="1" max="1" width="11.84375" style="7"/>
    <col min="2" max="2" width="22.23046875" style="7" bestFit="1" customWidth="1"/>
    <col min="3" max="3" width="23.765625" style="7" bestFit="1" customWidth="1"/>
    <col min="4" max="4" width="20.69140625" style="7" bestFit="1" customWidth="1"/>
    <col min="5" max="5" width="19" style="7" bestFit="1" customWidth="1"/>
    <col min="6" max="6" width="20.53515625" style="7" bestFit="1" customWidth="1"/>
    <col min="7" max="7" width="20.07421875" style="7" bestFit="1" customWidth="1"/>
    <col min="8" max="8" width="20.3828125" style="7" bestFit="1" customWidth="1"/>
    <col min="9" max="9" width="13.61328125" style="8" bestFit="1" customWidth="1"/>
    <col min="10" max="10" width="16.53515625" style="8" bestFit="1" customWidth="1"/>
    <col min="11" max="11" width="17.15234375" style="8" customWidth="1"/>
    <col min="12" max="12" width="20.23046875" style="8" bestFit="1" customWidth="1"/>
    <col min="13" max="13" width="16.69140625" style="8" bestFit="1" customWidth="1"/>
    <col min="14" max="14" width="16.53515625" style="8" bestFit="1" customWidth="1"/>
    <col min="15" max="15" width="15.3046875" style="8" bestFit="1" customWidth="1"/>
    <col min="16" max="16" width="18.3828125" style="8" bestFit="1" customWidth="1"/>
    <col min="17" max="16384" width="11.84375" style="7"/>
  </cols>
  <sheetData>
    <row r="2" spans="2:19" s="14" customFormat="1" ht="26.25" customHeight="1">
      <c r="B2" s="362"/>
      <c r="C2" s="802" t="str">
        <f>""&amp;Input!C7&amp;" INTERPRETATION RESULT"</f>
        <v>SGS INTERPRETATION RESULT</v>
      </c>
      <c r="D2" s="803"/>
      <c r="E2" s="803"/>
      <c r="F2" s="803"/>
      <c r="G2" s="803"/>
      <c r="H2" s="803"/>
      <c r="I2" s="803"/>
      <c r="J2" s="803"/>
      <c r="K2" s="803"/>
      <c r="L2" s="803"/>
      <c r="M2" s="803"/>
      <c r="N2" s="803"/>
      <c r="O2" s="803"/>
      <c r="P2" s="803"/>
    </row>
    <row r="3" spans="2:19" s="14" customFormat="1" ht="22" customHeight="1">
      <c r="B3" s="362"/>
      <c r="C3" s="484" t="s">
        <v>111</v>
      </c>
      <c r="D3" s="806" t="str">
        <f>Input!G17</f>
        <v>I-68M</v>
      </c>
      <c r="E3" s="807"/>
      <c r="F3" s="805"/>
      <c r="G3" s="805"/>
      <c r="H3" s="362"/>
      <c r="I3" s="362"/>
      <c r="J3" s="363" t="s">
        <v>138</v>
      </c>
      <c r="K3" s="363" t="str">
        <f>Input!C5</f>
        <v>Larut-A</v>
      </c>
      <c r="L3" s="362"/>
      <c r="M3" s="362"/>
      <c r="N3" s="363" t="str">
        <f>'Gradient Stop'!F4</f>
        <v xml:space="preserve">PCP </v>
      </c>
      <c r="O3" s="363" t="str">
        <f>""&amp;Input!C11&amp;" psi"</f>
        <v>232 psi</v>
      </c>
      <c r="P3" s="362"/>
    </row>
    <row r="4" spans="2:19" s="14" customFormat="1" ht="22" customHeight="1">
      <c r="B4" s="362"/>
      <c r="C4" s="364"/>
      <c r="D4" s="365" t="s">
        <v>133</v>
      </c>
      <c r="E4" s="366" t="s">
        <v>5</v>
      </c>
      <c r="F4" s="367"/>
      <c r="G4" s="368"/>
      <c r="H4" s="362"/>
      <c r="I4" s="362"/>
      <c r="J4" s="363" t="s">
        <v>135</v>
      </c>
      <c r="K4" s="363" t="str">
        <f>Input!C6</f>
        <v>A-22U</v>
      </c>
      <c r="L4" s="362"/>
      <c r="M4" s="362"/>
      <c r="N4" s="363" t="str">
        <f>'Gradient Stop'!F3</f>
        <v>SITHP</v>
      </c>
      <c r="O4" s="363" t="str">
        <f>""&amp;Input!C10&amp;" psi"</f>
        <v>450 psi</v>
      </c>
      <c r="P4" s="362"/>
    </row>
    <row r="5" spans="2:19" s="14" customFormat="1" ht="22" customHeight="1">
      <c r="B5" s="362"/>
      <c r="C5" s="369" t="s">
        <v>139</v>
      </c>
      <c r="D5" s="370">
        <f>Input!C26</f>
        <v>17.28</v>
      </c>
      <c r="E5" s="371">
        <f>D5*3.281</f>
        <v>56.695680000000003</v>
      </c>
      <c r="F5" s="367"/>
      <c r="G5" s="367"/>
      <c r="H5" s="362"/>
      <c r="I5" s="362"/>
      <c r="J5" s="363" t="s">
        <v>136</v>
      </c>
      <c r="K5" s="363" t="str">
        <f>Input!G17</f>
        <v>I-68M</v>
      </c>
      <c r="L5" s="362"/>
      <c r="M5" s="362"/>
      <c r="N5" s="362"/>
      <c r="O5" s="362"/>
      <c r="P5" s="362"/>
    </row>
    <row r="6" spans="2:19" s="14" customFormat="1" ht="22" customHeight="1">
      <c r="B6" s="362"/>
      <c r="C6" s="369" t="s">
        <v>0</v>
      </c>
      <c r="D6" s="370">
        <f>Input!C27</f>
        <v>37.200000000000003</v>
      </c>
      <c r="E6" s="371">
        <f>D6*3.281</f>
        <v>122.05320000000002</v>
      </c>
      <c r="F6" s="367"/>
      <c r="G6" s="367"/>
      <c r="H6" s="362"/>
      <c r="I6" s="362"/>
      <c r="J6" s="363" t="s">
        <v>137</v>
      </c>
      <c r="K6" s="372" t="str">
        <f>Input!C7</f>
        <v>SGS</v>
      </c>
      <c r="L6" s="362"/>
      <c r="M6" s="362"/>
      <c r="N6" s="362"/>
      <c r="O6" s="362"/>
      <c r="P6" s="362"/>
    </row>
    <row r="7" spans="2:19" s="14" customFormat="1" ht="22" customHeight="1">
      <c r="B7" s="362"/>
      <c r="C7" s="369" t="s">
        <v>17</v>
      </c>
      <c r="D7" s="370">
        <f>Input!G18</f>
        <v>1850</v>
      </c>
      <c r="E7" s="371">
        <f>D7*3.281</f>
        <v>6069.85</v>
      </c>
      <c r="F7" s="368"/>
      <c r="G7" s="367"/>
      <c r="H7" s="373"/>
      <c r="I7" s="363"/>
      <c r="J7" s="363" t="s">
        <v>134</v>
      </c>
      <c r="K7" s="374">
        <f>Input!C8</f>
        <v>43433</v>
      </c>
      <c r="L7" s="362"/>
      <c r="M7" s="362"/>
      <c r="N7" s="362"/>
      <c r="O7" s="362"/>
      <c r="P7" s="362"/>
    </row>
    <row r="8" spans="2:19" s="14" customFormat="1" ht="22" customHeight="1">
      <c r="B8" s="362"/>
      <c r="C8" s="375" t="s">
        <v>18</v>
      </c>
      <c r="D8" s="376">
        <f>D7+D6</f>
        <v>1887.2</v>
      </c>
      <c r="E8" s="377">
        <f>E7+E6</f>
        <v>6191.9032000000007</v>
      </c>
      <c r="F8" s="367"/>
      <c r="G8" s="367"/>
      <c r="H8" s="362"/>
      <c r="I8" s="362"/>
      <c r="J8" s="362"/>
      <c r="K8" s="362"/>
      <c r="L8" s="362"/>
      <c r="M8" s="362"/>
      <c r="N8" s="362"/>
      <c r="O8" s="362"/>
      <c r="P8" s="362"/>
    </row>
    <row r="9" spans="2:19" ht="22" customHeight="1">
      <c r="B9" s="362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S9" s="7" t="s">
        <v>155</v>
      </c>
    </row>
    <row r="10" spans="2:19" s="9" customFormat="1" ht="22" customHeight="1">
      <c r="B10" s="798" t="s">
        <v>27</v>
      </c>
      <c r="C10" s="808" t="s">
        <v>285</v>
      </c>
      <c r="D10" s="809"/>
      <c r="E10" s="809"/>
      <c r="F10" s="809"/>
      <c r="G10" s="809"/>
      <c r="H10" s="810"/>
      <c r="I10" s="801">
        <f>'Gradient Survey'!E12</f>
        <v>9246</v>
      </c>
      <c r="J10" s="804"/>
      <c r="K10" s="804"/>
      <c r="L10" s="804"/>
      <c r="M10" s="804">
        <f>'Gradient Survey'!G12</f>
        <v>9084</v>
      </c>
      <c r="N10" s="804"/>
      <c r="O10" s="804"/>
      <c r="P10" s="804"/>
    </row>
    <row r="11" spans="2:19" s="9" customFormat="1" ht="22" customHeight="1">
      <c r="B11" s="799"/>
      <c r="C11" s="811"/>
      <c r="D11" s="812"/>
      <c r="E11" s="812"/>
      <c r="F11" s="812"/>
      <c r="G11" s="812"/>
      <c r="H11" s="813"/>
      <c r="I11" s="508" t="s">
        <v>1</v>
      </c>
      <c r="J11" s="506" t="s">
        <v>2</v>
      </c>
      <c r="K11" s="506" t="s">
        <v>3</v>
      </c>
      <c r="L11" s="506" t="s">
        <v>4</v>
      </c>
      <c r="M11" s="506" t="s">
        <v>1</v>
      </c>
      <c r="N11" s="506" t="s">
        <v>2</v>
      </c>
      <c r="O11" s="506" t="s">
        <v>3</v>
      </c>
      <c r="P11" s="506" t="s">
        <v>4</v>
      </c>
    </row>
    <row r="12" spans="2:19" s="9" customFormat="1" ht="23.5">
      <c r="B12" s="519" t="s">
        <v>271</v>
      </c>
      <c r="C12" s="518" t="s">
        <v>59</v>
      </c>
      <c r="D12" s="518" t="s">
        <v>281</v>
      </c>
      <c r="E12" s="518" t="s">
        <v>282</v>
      </c>
      <c r="F12" s="518" t="s">
        <v>16</v>
      </c>
      <c r="G12" s="518" t="s">
        <v>283</v>
      </c>
      <c r="H12" s="518" t="s">
        <v>286</v>
      </c>
      <c r="I12" s="518" t="s">
        <v>173</v>
      </c>
      <c r="J12" s="518" t="s">
        <v>174</v>
      </c>
      <c r="K12" s="518" t="s">
        <v>98</v>
      </c>
      <c r="L12" s="518" t="s">
        <v>6</v>
      </c>
      <c r="M12" s="518" t="s">
        <v>288</v>
      </c>
      <c r="N12" s="518" t="s">
        <v>287</v>
      </c>
      <c r="O12" s="518" t="s">
        <v>97</v>
      </c>
      <c r="P12" s="518" t="s">
        <v>284</v>
      </c>
    </row>
    <row r="13" spans="2:19" s="57" customFormat="1" ht="23.5">
      <c r="B13" s="535" t="str">
        <f>TVD!I2</f>
        <v>Set Depth</v>
      </c>
      <c r="C13" s="536">
        <f>TVD!H2</f>
        <v>1894.5774328459709</v>
      </c>
      <c r="D13" s="537">
        <f>C13*3.281</f>
        <v>6216.1085571676304</v>
      </c>
      <c r="E13" s="538">
        <f>D13-'Interpretation '!$E$6</f>
        <v>6094.0553571676301</v>
      </c>
      <c r="F13" s="576">
        <f>TVD!C2</f>
        <v>2295</v>
      </c>
      <c r="G13" s="536">
        <f>F13*3.281</f>
        <v>7529.8950000000004</v>
      </c>
      <c r="H13" s="539">
        <f>F13-$D$5</f>
        <v>2277.7199999999998</v>
      </c>
      <c r="I13" s="540">
        <f>'Gradient Survey'!E15</f>
        <v>1989.8889999999999</v>
      </c>
      <c r="J13" s="541">
        <f>'Gradient Survey'!F15</f>
        <v>253.67099999999999</v>
      </c>
      <c r="K13" s="536">
        <f>IF(I14="","",(I14-I13)/(D14-D13))</f>
        <v>0.41237205951950617</v>
      </c>
      <c r="L13" s="536">
        <f>IF(J14="","",(J14-J13)/(D14-D13))</f>
        <v>0</v>
      </c>
      <c r="M13" s="540">
        <f>'Gradient Survey'!G15</f>
        <v>1989.1579999999999</v>
      </c>
      <c r="N13" s="541">
        <f>'Gradient Survey'!H15</f>
        <v>253.47900000000001</v>
      </c>
      <c r="O13" s="536">
        <f>IF(M14="","",(M14-M13)/(D14-D13))</f>
        <v>0.40529309543822922</v>
      </c>
      <c r="P13" s="535">
        <f>IF(N14="","",(N14-N13)/(D14-D13))</f>
        <v>1.6726666183613829E-3</v>
      </c>
    </row>
    <row r="14" spans="2:19" s="57" customFormat="1" ht="23.5">
      <c r="B14" s="535" t="str">
        <f>TVD!I3</f>
        <v>2nd Grad Stop</v>
      </c>
      <c r="C14" s="536">
        <f>TVD!H3</f>
        <v>1874.1693408856847</v>
      </c>
      <c r="D14" s="537">
        <f t="shared" ref="D14:D23" si="0">C14*3.281</f>
        <v>6149.1496074459319</v>
      </c>
      <c r="E14" s="538">
        <f>D14-'Interpretation '!$E$6</f>
        <v>6027.0964074459316</v>
      </c>
      <c r="F14" s="576">
        <f>TVD!C3</f>
        <v>2253</v>
      </c>
      <c r="G14" s="536">
        <f t="shared" ref="G14:G23" si="1">F14*3.281</f>
        <v>7392.0930000000008</v>
      </c>
      <c r="H14" s="539">
        <f t="shared" ref="H14:H23" si="2">F14-$D$5</f>
        <v>2235.7199999999998</v>
      </c>
      <c r="I14" s="540">
        <f>'Gradient Survey'!E16</f>
        <v>1962.277</v>
      </c>
      <c r="J14" s="541">
        <f>'Gradient Survey'!F16</f>
        <v>253.67099999999999</v>
      </c>
      <c r="K14" s="536">
        <f t="shared" ref="K14:K38" si="3">IF(I15="","",(I15-I14)/(D15-D14))</f>
        <v>0.41362226430508486</v>
      </c>
      <c r="L14" s="536">
        <f t="shared" ref="L14:L38" si="4">IF(J15="","",(J15-J14)/(D15-D14))</f>
        <v>1.4409294671919766E-2</v>
      </c>
      <c r="M14" s="540">
        <f>'Gradient Survey'!G16</f>
        <v>1962.02</v>
      </c>
      <c r="N14" s="541">
        <f>'Gradient Survey'!H16</f>
        <v>253.36699999999999</v>
      </c>
      <c r="O14" s="536">
        <f t="shared" ref="O14:O38" si="5">IF(M15="","",(M15-M14)/(D15-D14))</f>
        <v>0.40981544191359931</v>
      </c>
      <c r="P14" s="535">
        <f t="shared" ref="P14:P38" si="6">IF(N15="","",(N15-N14)/(D15-D14))</f>
        <v>9.3754799393714651E-3</v>
      </c>
    </row>
    <row r="15" spans="2:19" s="57" customFormat="1" ht="23.5">
      <c r="B15" s="535" t="str">
        <f>TVD!I4</f>
        <v>3rd Grad Stop</v>
      </c>
      <c r="C15" s="536">
        <f>TVD!H4</f>
        <v>1864.4817336079643</v>
      </c>
      <c r="D15" s="537">
        <f t="shared" si="0"/>
        <v>6117.3645679677311</v>
      </c>
      <c r="E15" s="538">
        <f>D15-'Interpretation '!$E$6</f>
        <v>5995.3113679677308</v>
      </c>
      <c r="F15" s="576">
        <f>TVD!C4</f>
        <v>2233</v>
      </c>
      <c r="G15" s="536">
        <f t="shared" si="1"/>
        <v>7326.473</v>
      </c>
      <c r="H15" s="539">
        <f t="shared" si="2"/>
        <v>2215.7199999999998</v>
      </c>
      <c r="I15" s="540">
        <f>'Gradient Survey'!E17</f>
        <v>1949.13</v>
      </c>
      <c r="J15" s="541">
        <f>'Gradient Survey'!F17</f>
        <v>253.21299999999999</v>
      </c>
      <c r="K15" s="536">
        <f t="shared" si="3"/>
        <v>0.41298619092522587</v>
      </c>
      <c r="L15" s="536">
        <f t="shared" si="4"/>
        <v>6.8918726633218708E-3</v>
      </c>
      <c r="M15" s="540">
        <f>'Gradient Survey'!G17</f>
        <v>1948.9939999999999</v>
      </c>
      <c r="N15" s="541">
        <f>'Gradient Survey'!H17</f>
        <v>253.06899999999999</v>
      </c>
      <c r="O15" s="536">
        <f t="shared" si="5"/>
        <v>0.41226740665972483</v>
      </c>
      <c r="P15" s="535">
        <f t="shared" si="6"/>
        <v>9.6072798885434817E-3</v>
      </c>
    </row>
    <row r="16" spans="2:19" s="57" customFormat="1" ht="23.5">
      <c r="B16" s="535" t="str">
        <f>TVD!I5</f>
        <v>4th Grad Stop</v>
      </c>
      <c r="C16" s="536">
        <f>TVD!H5</f>
        <v>1799.605349148012</v>
      </c>
      <c r="D16" s="537">
        <f t="shared" si="0"/>
        <v>5904.505150554628</v>
      </c>
      <c r="E16" s="538">
        <f>D16-'Interpretation '!$E$6</f>
        <v>5782.4519505546277</v>
      </c>
      <c r="F16" s="576">
        <f>TVD!C5</f>
        <v>2100</v>
      </c>
      <c r="G16" s="536">
        <f t="shared" si="1"/>
        <v>6890.1</v>
      </c>
      <c r="H16" s="539">
        <f t="shared" si="2"/>
        <v>2082.7199999999998</v>
      </c>
      <c r="I16" s="540">
        <f>'Gradient Survey'!E18</f>
        <v>1861.222</v>
      </c>
      <c r="J16" s="541">
        <f>'Gradient Survey'!F18</f>
        <v>251.74600000000001</v>
      </c>
      <c r="K16" s="536">
        <f t="shared" si="3"/>
        <v>0.41692547940067715</v>
      </c>
      <c r="L16" s="536">
        <f t="shared" si="4"/>
        <v>1.191438771305282E-2</v>
      </c>
      <c r="M16" s="540">
        <f>'Gradient Survey'!G18</f>
        <v>1861.239</v>
      </c>
      <c r="N16" s="541">
        <f>'Gradient Survey'!H18</f>
        <v>251.024</v>
      </c>
      <c r="O16" s="536">
        <f t="shared" si="5"/>
        <v>0.41635653391999844</v>
      </c>
      <c r="P16" s="535">
        <f t="shared" si="6"/>
        <v>1.2940720737023651E-2</v>
      </c>
    </row>
    <row r="17" spans="2:16" s="57" customFormat="1" ht="23.5">
      <c r="B17" s="535" t="str">
        <f>TVD!I6</f>
        <v>5th Grad Stop</v>
      </c>
      <c r="C17" s="536">
        <f>TVD!H6</f>
        <v>1744.9637640449439</v>
      </c>
      <c r="D17" s="537">
        <f t="shared" si="0"/>
        <v>5725.2261098314611</v>
      </c>
      <c r="E17" s="538">
        <f>D17-'Interpretation '!$E$6</f>
        <v>5603.1729098314609</v>
      </c>
      <c r="F17" s="576">
        <f>TVD!C6</f>
        <v>2000</v>
      </c>
      <c r="G17" s="536">
        <f t="shared" si="1"/>
        <v>6562</v>
      </c>
      <c r="H17" s="539">
        <f t="shared" si="2"/>
        <v>1982.72</v>
      </c>
      <c r="I17" s="540">
        <f>'Gradient Survey'!E19</f>
        <v>1786.4760000000001</v>
      </c>
      <c r="J17" s="541">
        <f>'Gradient Survey'!F19</f>
        <v>249.61</v>
      </c>
      <c r="K17" s="536">
        <f t="shared" si="3"/>
        <v>0.41854003052593353</v>
      </c>
      <c r="L17" s="536">
        <f t="shared" si="4"/>
        <v>1.4522783493082069E-2</v>
      </c>
      <c r="M17" s="540">
        <f>'Gradient Survey'!G19</f>
        <v>1786.595</v>
      </c>
      <c r="N17" s="541">
        <f>'Gradient Survey'!H19</f>
        <v>248.70400000000001</v>
      </c>
      <c r="O17" s="536">
        <f t="shared" si="5"/>
        <v>0.41833726915081099</v>
      </c>
      <c r="P17" s="535">
        <f t="shared" si="6"/>
        <v>1.332142234548683E-2</v>
      </c>
    </row>
    <row r="18" spans="2:16" s="57" customFormat="1" ht="23.5">
      <c r="B18" s="535" t="str">
        <f>TVD!I7</f>
        <v>6th Grad Stop</v>
      </c>
      <c r="C18" s="536">
        <f>TVD!H7</f>
        <v>1684.8369028411084</v>
      </c>
      <c r="D18" s="537">
        <f t="shared" si="0"/>
        <v>5527.949878221677</v>
      </c>
      <c r="E18" s="538">
        <f>D18-'Interpretation '!$E$6</f>
        <v>5405.8966782216767</v>
      </c>
      <c r="F18" s="576">
        <f>TVD!C7</f>
        <v>1900</v>
      </c>
      <c r="G18" s="536">
        <f t="shared" si="1"/>
        <v>6233.9000000000005</v>
      </c>
      <c r="H18" s="539">
        <f t="shared" si="2"/>
        <v>1882.72</v>
      </c>
      <c r="I18" s="540">
        <f>'Gradient Survey'!E20</f>
        <v>1703.9079999999999</v>
      </c>
      <c r="J18" s="541">
        <f>'Gradient Survey'!F20</f>
        <v>246.745</v>
      </c>
      <c r="K18" s="536">
        <f t="shared" si="3"/>
        <v>0.42003180841787791</v>
      </c>
      <c r="L18" s="536">
        <f t="shared" si="4"/>
        <v>1.1188389358670742E-2</v>
      </c>
      <c r="M18" s="540">
        <f>'Gradient Survey'!G20</f>
        <v>1704.067</v>
      </c>
      <c r="N18" s="541">
        <f>'Gradient Survey'!H20</f>
        <v>246.07599999999999</v>
      </c>
      <c r="O18" s="536">
        <f t="shared" si="5"/>
        <v>0.41926952254948618</v>
      </c>
      <c r="P18" s="535">
        <f t="shared" si="6"/>
        <v>1.119453682535136E-2</v>
      </c>
    </row>
    <row r="19" spans="2:16" s="57" customFormat="1" ht="23.5">
      <c r="B19" s="535" t="str">
        <f>TVD!I8</f>
        <v>7th Grad Stop</v>
      </c>
      <c r="C19" s="536">
        <f>TVD!H8</f>
        <v>1635.2579230235783</v>
      </c>
      <c r="D19" s="537">
        <f t="shared" si="0"/>
        <v>5365.2812454403611</v>
      </c>
      <c r="E19" s="538">
        <f>D19-'Interpretation '!$E$6</f>
        <v>5243.2280454403608</v>
      </c>
      <c r="F19" s="576">
        <f>TVD!C8</f>
        <v>1823</v>
      </c>
      <c r="G19" s="536">
        <f t="shared" si="1"/>
        <v>5981.2629999999999</v>
      </c>
      <c r="H19" s="539">
        <f t="shared" si="2"/>
        <v>1805.72</v>
      </c>
      <c r="I19" s="540">
        <f>'Gradient Survey'!E21</f>
        <v>1635.5820000000001</v>
      </c>
      <c r="J19" s="541">
        <f>'Gradient Survey'!F21</f>
        <v>244.92500000000001</v>
      </c>
      <c r="K19" s="536">
        <f t="shared" si="3"/>
        <v>0.41918076626850465</v>
      </c>
      <c r="L19" s="536">
        <f t="shared" si="4"/>
        <v>3.6223781593280352E-2</v>
      </c>
      <c r="M19" s="540">
        <f>'Gradient Survey'!G21</f>
        <v>1635.865</v>
      </c>
      <c r="N19" s="541">
        <f>'Gradient Survey'!H21</f>
        <v>244.255</v>
      </c>
      <c r="O19" s="536">
        <f t="shared" si="5"/>
        <v>0.42578587039779159</v>
      </c>
      <c r="P19" s="535">
        <f t="shared" si="6"/>
        <v>2.9757732287761747E-2</v>
      </c>
    </row>
    <row r="20" spans="2:16" s="57" customFormat="1" ht="23.5">
      <c r="B20" s="535" t="str">
        <f>TVD!I9</f>
        <v>8th Grad Stop</v>
      </c>
      <c r="C20" s="536">
        <f>TVD!H9</f>
        <v>1626.4905859916782</v>
      </c>
      <c r="D20" s="537">
        <f t="shared" si="0"/>
        <v>5336.5156126386964</v>
      </c>
      <c r="E20" s="538">
        <f>D20-'Interpretation '!$E$6</f>
        <v>5214.4624126386962</v>
      </c>
      <c r="F20" s="576">
        <f>TVD!C9</f>
        <v>1810</v>
      </c>
      <c r="G20" s="536">
        <f t="shared" si="1"/>
        <v>5938.6100000000006</v>
      </c>
      <c r="H20" s="539">
        <f t="shared" si="2"/>
        <v>1792.72</v>
      </c>
      <c r="I20" s="540">
        <f>'Gradient Survey'!E22</f>
        <v>1623.5239999999999</v>
      </c>
      <c r="J20" s="541">
        <f>'Gradient Survey'!F22</f>
        <v>243.88300000000001</v>
      </c>
      <c r="K20" s="536">
        <f t="shared" si="3"/>
        <v>0.41837153601060728</v>
      </c>
      <c r="L20" s="536">
        <f t="shared" si="4"/>
        <v>1.215769742956402E-2</v>
      </c>
      <c r="M20" s="540">
        <f>'Gradient Survey'!G22</f>
        <v>1623.617</v>
      </c>
      <c r="N20" s="541">
        <f>'Gradient Survey'!H22</f>
        <v>243.399</v>
      </c>
      <c r="O20" s="536">
        <f t="shared" si="5"/>
        <v>0.41702243395969485</v>
      </c>
      <c r="P20" s="535">
        <f t="shared" si="6"/>
        <v>1.244171891396645E-2</v>
      </c>
    </row>
    <row r="21" spans="2:16" s="57" customFormat="1" ht="23.5">
      <c r="B21" s="535" t="str">
        <f>TVD!I10</f>
        <v>9th Grad Stop</v>
      </c>
      <c r="C21" s="536">
        <f>TVD!H10</f>
        <v>1549.2269622445447</v>
      </c>
      <c r="D21" s="537">
        <f t="shared" si="0"/>
        <v>5083.0136631243513</v>
      </c>
      <c r="E21" s="538">
        <f>D21-'Interpretation '!$E$6</f>
        <v>4960.960463124351</v>
      </c>
      <c r="F21" s="576">
        <f>TVD!C10</f>
        <v>1700</v>
      </c>
      <c r="G21" s="536">
        <f t="shared" si="1"/>
        <v>5577.7</v>
      </c>
      <c r="H21" s="539">
        <f t="shared" si="2"/>
        <v>1682.72</v>
      </c>
      <c r="I21" s="540">
        <f>'Gradient Survey'!E23</f>
        <v>1517.4659999999999</v>
      </c>
      <c r="J21" s="541">
        <f>'Gradient Survey'!F23</f>
        <v>240.80099999999999</v>
      </c>
      <c r="K21" s="536">
        <f t="shared" si="3"/>
        <v>0.41616273946647864</v>
      </c>
      <c r="L21" s="536">
        <f t="shared" si="4"/>
        <v>1.149502406858551E-2</v>
      </c>
      <c r="M21" s="540">
        <f>'Gradient Survey'!G23</f>
        <v>1517.9010000000001</v>
      </c>
      <c r="N21" s="541">
        <f>'Gradient Survey'!H23</f>
        <v>240.245</v>
      </c>
      <c r="O21" s="536">
        <f t="shared" si="5"/>
        <v>0.41672240742009448</v>
      </c>
      <c r="P21" s="535">
        <f t="shared" si="6"/>
        <v>1.383689706598394E-2</v>
      </c>
    </row>
    <row r="22" spans="2:16" s="57" customFormat="1" ht="23.5">
      <c r="B22" s="535" t="str">
        <f>TVD!I11</f>
        <v>10th Grad Stop</v>
      </c>
      <c r="C22" s="536">
        <f>TVD!H11</f>
        <v>1472.4408919382504</v>
      </c>
      <c r="D22" s="537">
        <f t="shared" si="0"/>
        <v>4831.0785664493997</v>
      </c>
      <c r="E22" s="538">
        <f>D22-'Interpretation '!$E$6</f>
        <v>4709.0253664493994</v>
      </c>
      <c r="F22" s="576">
        <f>TVD!C11</f>
        <v>1600</v>
      </c>
      <c r="G22" s="536">
        <f t="shared" si="1"/>
        <v>5249.6</v>
      </c>
      <c r="H22" s="539">
        <f t="shared" si="2"/>
        <v>1582.72</v>
      </c>
      <c r="I22" s="540">
        <f>'Gradient Survey'!E24</f>
        <v>1412.62</v>
      </c>
      <c r="J22" s="541">
        <f>'Gradient Survey'!F24</f>
        <v>237.905</v>
      </c>
      <c r="K22" s="536">
        <f t="shared" si="3"/>
        <v>0.41702257887469624</v>
      </c>
      <c r="L22" s="536">
        <f t="shared" si="4"/>
        <v>1.3880551230732001E-2</v>
      </c>
      <c r="M22" s="540">
        <f>'Gradient Survey'!G24</f>
        <v>1412.914</v>
      </c>
      <c r="N22" s="541">
        <f>'Gradient Survey'!H24</f>
        <v>236.75899999999999</v>
      </c>
      <c r="O22" s="536">
        <f t="shared" si="5"/>
        <v>0.41579954240381445</v>
      </c>
      <c r="P22" s="535">
        <f t="shared" si="6"/>
        <v>1.4972156916683859E-2</v>
      </c>
    </row>
    <row r="23" spans="2:16" s="57" customFormat="1" ht="23.5">
      <c r="B23" s="535" t="str">
        <f>TVD!I12</f>
        <v>11th Grad Stop</v>
      </c>
      <c r="C23" s="536">
        <f>TVD!H12</f>
        <v>1388.9576763485477</v>
      </c>
      <c r="D23" s="537">
        <f t="shared" si="0"/>
        <v>4557.1701360995849</v>
      </c>
      <c r="E23" s="538">
        <f>D23-'Interpretation '!$E$6</f>
        <v>4435.1169360995846</v>
      </c>
      <c r="F23" s="576">
        <f>TVD!C12</f>
        <v>1500</v>
      </c>
      <c r="G23" s="536">
        <f t="shared" si="1"/>
        <v>4921.5</v>
      </c>
      <c r="H23" s="539">
        <f t="shared" si="2"/>
        <v>1482.72</v>
      </c>
      <c r="I23" s="540">
        <f>'Gradient Survey'!E25</f>
        <v>1298.394</v>
      </c>
      <c r="J23" s="541">
        <f>'Gradient Survey'!F25</f>
        <v>234.10300000000001</v>
      </c>
      <c r="K23" s="536">
        <f t="shared" si="3"/>
        <v>0.41798795561065683</v>
      </c>
      <c r="L23" s="536">
        <f t="shared" si="4"/>
        <v>3.0616444837514856E-2</v>
      </c>
      <c r="M23" s="540">
        <f>'Gradient Survey'!G25</f>
        <v>1299.0229999999999</v>
      </c>
      <c r="N23" s="541">
        <f>'Gradient Survey'!H25</f>
        <v>232.65799999999999</v>
      </c>
      <c r="O23" s="536">
        <f t="shared" si="5"/>
        <v>0.41818322665863028</v>
      </c>
      <c r="P23" s="535">
        <f t="shared" si="6"/>
        <v>3.7389266975118761E-2</v>
      </c>
    </row>
    <row r="24" spans="2:16" s="57" customFormat="1" ht="23.5">
      <c r="B24" s="535" t="str">
        <f>TVD!I13</f>
        <v>12th Grad Stop</v>
      </c>
      <c r="C24" s="536">
        <f>TVD!H13</f>
        <v>1329.6460941828254</v>
      </c>
      <c r="D24" s="537">
        <f t="shared" ref="D24:D38" si="7">C24*3.281</f>
        <v>4362.5688350138507</v>
      </c>
      <c r="E24" s="538">
        <f>D24-'Interpretation '!$E$6</f>
        <v>4240.5156350138504</v>
      </c>
      <c r="F24" s="576">
        <f>TVD!C13</f>
        <v>1431</v>
      </c>
      <c r="G24" s="536">
        <f t="shared" ref="G24:G38" si="8">F24*3.281</f>
        <v>4695.1109999999999</v>
      </c>
      <c r="H24" s="539">
        <f t="shared" ref="H24:H38" si="9">F24-$D$5</f>
        <v>1413.72</v>
      </c>
      <c r="I24" s="540">
        <f>'Gradient Survey'!E26</f>
        <v>1217.0530000000001</v>
      </c>
      <c r="J24" s="541">
        <f>'Gradient Survey'!F26</f>
        <v>228.14500000000001</v>
      </c>
      <c r="K24" s="536">
        <f t="shared" si="3"/>
        <v>0.42370640168603974</v>
      </c>
      <c r="L24" s="536">
        <f t="shared" si="4"/>
        <v>6.9326123986865551E-2</v>
      </c>
      <c r="M24" s="540">
        <f>'Gradient Survey'!G26</f>
        <v>1217.644</v>
      </c>
      <c r="N24" s="541">
        <f>'Gradient Survey'!H26</f>
        <v>225.38200000000001</v>
      </c>
      <c r="O24" s="536">
        <f t="shared" si="5"/>
        <v>0.42053289929816895</v>
      </c>
      <c r="P24" s="535">
        <f t="shared" si="6"/>
        <v>3.7608633270568292E-2</v>
      </c>
    </row>
    <row r="25" spans="2:16" s="57" customFormat="1" ht="23.5">
      <c r="B25" s="535" t="str">
        <f>TVD!I14</f>
        <v>13th Grad Stop</v>
      </c>
      <c r="C25" s="536">
        <f>TVD!H14</f>
        <v>1312.2627425569176</v>
      </c>
      <c r="D25" s="537">
        <f t="shared" si="7"/>
        <v>4305.5340583292473</v>
      </c>
      <c r="E25" s="538">
        <f>D25-'Interpretation '!$E$6</f>
        <v>4183.480858329247</v>
      </c>
      <c r="F25" s="576">
        <f>TVD!C14</f>
        <v>1411</v>
      </c>
      <c r="G25" s="536">
        <f t="shared" si="8"/>
        <v>4629.491</v>
      </c>
      <c r="H25" s="539">
        <f t="shared" si="9"/>
        <v>1393.72</v>
      </c>
      <c r="I25" s="540">
        <f>'Gradient Survey'!E27</f>
        <v>1192.8869999999999</v>
      </c>
      <c r="J25" s="541">
        <f>'Gradient Survey'!F27</f>
        <v>224.191</v>
      </c>
      <c r="K25" s="536">
        <f t="shared" si="3"/>
        <v>0.42156949709606206</v>
      </c>
      <c r="L25" s="536">
        <f t="shared" si="4"/>
        <v>1.7210093669218079E-2</v>
      </c>
      <c r="M25" s="540">
        <f>'Gradient Survey'!G27</f>
        <v>1193.6590000000001</v>
      </c>
      <c r="N25" s="541">
        <f>'Gradient Survey'!H27</f>
        <v>223.23699999999999</v>
      </c>
      <c r="O25" s="536">
        <f t="shared" si="5"/>
        <v>0.42305223163306716</v>
      </c>
      <c r="P25" s="535">
        <f t="shared" si="6"/>
        <v>2.1539312409976929E-2</v>
      </c>
    </row>
    <row r="26" spans="2:16" s="57" customFormat="1" ht="23.5">
      <c r="B26" s="535" t="str">
        <f>TVD!I15</f>
        <v>14th Grad Stop</v>
      </c>
      <c r="C26" s="536">
        <f>TVD!H15</f>
        <v>1212.3624787029405</v>
      </c>
      <c r="D26" s="537">
        <f t="shared" si="7"/>
        <v>3977.7612926243478</v>
      </c>
      <c r="E26" s="538">
        <f>D26-'Interpretation '!$E$6</f>
        <v>3855.708092624348</v>
      </c>
      <c r="F26" s="576">
        <f>TVD!C15</f>
        <v>1300</v>
      </c>
      <c r="G26" s="536">
        <f t="shared" si="8"/>
        <v>4265.3</v>
      </c>
      <c r="H26" s="539">
        <f t="shared" si="9"/>
        <v>1282.72</v>
      </c>
      <c r="I26" s="540">
        <f>'Gradient Survey'!E28</f>
        <v>1054.7080000000001</v>
      </c>
      <c r="J26" s="541">
        <f>'Gradient Survey'!F28</f>
        <v>218.55</v>
      </c>
      <c r="K26" s="536">
        <f t="shared" si="3"/>
        <v>0.41182945904606971</v>
      </c>
      <c r="L26" s="536">
        <f t="shared" si="4"/>
        <v>1.8175846475795055E-2</v>
      </c>
      <c r="M26" s="540">
        <f>'Gradient Survey'!G28</f>
        <v>1054.9939999999999</v>
      </c>
      <c r="N26" s="541">
        <f>'Gradient Survey'!H28</f>
        <v>216.17699999999999</v>
      </c>
      <c r="O26" s="536">
        <f t="shared" si="5"/>
        <v>0.41220080310790658</v>
      </c>
      <c r="P26" s="535">
        <f t="shared" si="6"/>
        <v>1.828702733263252E-2</v>
      </c>
    </row>
    <row r="27" spans="2:16" s="57" customFormat="1" ht="23.5">
      <c r="B27" s="535" t="str">
        <f>TVD!I16</f>
        <v>15th Grad Stop</v>
      </c>
      <c r="C27" s="536">
        <f>TVD!H16</f>
        <v>1075.295210489993</v>
      </c>
      <c r="D27" s="537">
        <f t="shared" si="7"/>
        <v>3528.0435856176673</v>
      </c>
      <c r="E27" s="538">
        <f>D27-'Interpretation '!$E$6</f>
        <v>3405.9903856176675</v>
      </c>
      <c r="F27" s="576">
        <f>TVD!C16</f>
        <v>1150</v>
      </c>
      <c r="G27" s="536">
        <f t="shared" si="8"/>
        <v>3773.15</v>
      </c>
      <c r="H27" s="539">
        <f t="shared" si="9"/>
        <v>1132.72</v>
      </c>
      <c r="I27" s="540">
        <f>'Gradient Survey'!E29</f>
        <v>869.50099999999998</v>
      </c>
      <c r="J27" s="541">
        <f>'Gradient Survey'!F29</f>
        <v>210.376</v>
      </c>
      <c r="K27" s="536">
        <f t="shared" si="3"/>
        <v>0.32235167548537069</v>
      </c>
      <c r="L27" s="536">
        <f t="shared" si="4"/>
        <v>2.2845676009833601E-2</v>
      </c>
      <c r="M27" s="540">
        <f>'Gradient Survey'!G29</f>
        <v>869.62</v>
      </c>
      <c r="N27" s="541">
        <f>'Gradient Survey'!H29</f>
        <v>207.953</v>
      </c>
      <c r="O27" s="536">
        <f t="shared" si="5"/>
        <v>0.32204679546744569</v>
      </c>
      <c r="P27" s="535">
        <f t="shared" si="6"/>
        <v>1.9374108872396201E-2</v>
      </c>
    </row>
    <row r="28" spans="2:16" s="57" customFormat="1" ht="23.5">
      <c r="B28" s="535" t="str">
        <f>TVD!I17</f>
        <v>16th Grad Stop</v>
      </c>
      <c r="C28" s="536">
        <f>TVD!H17</f>
        <v>1000.318553633218</v>
      </c>
      <c r="D28" s="537">
        <f t="shared" si="7"/>
        <v>3282.0451744705883</v>
      </c>
      <c r="E28" s="538">
        <f>D28-'Interpretation '!$E$6</f>
        <v>3159.9919744705885</v>
      </c>
      <c r="F28" s="576">
        <f>TVD!C17</f>
        <v>1067</v>
      </c>
      <c r="G28" s="536">
        <f t="shared" si="8"/>
        <v>3500.8270000000002</v>
      </c>
      <c r="H28" s="539">
        <f t="shared" si="9"/>
        <v>1049.72</v>
      </c>
      <c r="I28" s="540">
        <f>'Gradient Survey'!E30</f>
        <v>790.20299999999997</v>
      </c>
      <c r="J28" s="541">
        <f>'Gradient Survey'!F30</f>
        <v>204.756</v>
      </c>
      <c r="K28" s="536">
        <f t="shared" si="3"/>
        <v>0.32646353057247268</v>
      </c>
      <c r="L28" s="536">
        <f t="shared" si="4"/>
        <v>4.8796168069219777E-2</v>
      </c>
      <c r="M28" s="540">
        <f>'Gradient Survey'!G30</f>
        <v>790.39700000000005</v>
      </c>
      <c r="N28" s="541">
        <f>'Gradient Survey'!H30</f>
        <v>203.18700000000001</v>
      </c>
      <c r="O28" s="536">
        <f t="shared" si="5"/>
        <v>0.3286050551899321</v>
      </c>
      <c r="P28" s="535">
        <f t="shared" si="6"/>
        <v>3.92782808805179E-2</v>
      </c>
    </row>
    <row r="29" spans="2:16" s="57" customFormat="1" ht="23.5">
      <c r="B29" s="535" t="str">
        <f>TVD!I18</f>
        <v>17th Grad Stop</v>
      </c>
      <c r="C29" s="536">
        <f>TVD!H18</f>
        <v>982.38603694667142</v>
      </c>
      <c r="D29" s="537">
        <f t="shared" si="7"/>
        <v>3223.2085872220291</v>
      </c>
      <c r="E29" s="538">
        <f>D29-'Interpretation '!$E$6</f>
        <v>3101.1553872220293</v>
      </c>
      <c r="F29" s="576">
        <f>TVD!C18</f>
        <v>1047</v>
      </c>
      <c r="G29" s="536">
        <f t="shared" si="8"/>
        <v>3435.2070000000003</v>
      </c>
      <c r="H29" s="539">
        <f t="shared" si="9"/>
        <v>1029.72</v>
      </c>
      <c r="I29" s="540">
        <f>'Gradient Survey'!E31</f>
        <v>770.995</v>
      </c>
      <c r="J29" s="541">
        <f>'Gradient Survey'!F31</f>
        <v>201.88499999999999</v>
      </c>
      <c r="K29" s="536">
        <f t="shared" si="3"/>
        <v>0.32637830462941431</v>
      </c>
      <c r="L29" s="536">
        <f t="shared" si="4"/>
        <v>1.6714517588395452E-2</v>
      </c>
      <c r="M29" s="540">
        <f>'Gradient Survey'!G31</f>
        <v>771.06299999999999</v>
      </c>
      <c r="N29" s="541">
        <f>'Gradient Survey'!H31</f>
        <v>200.876</v>
      </c>
      <c r="O29" s="536">
        <f t="shared" si="5"/>
        <v>0.32528898156533043</v>
      </c>
      <c r="P29" s="535">
        <f t="shared" si="6"/>
        <v>1.8867723050523078E-2</v>
      </c>
    </row>
    <row r="30" spans="2:16" s="57" customFormat="1" ht="23.5">
      <c r="B30" s="535" t="str">
        <f>TVD!I19</f>
        <v>18th Grad Stop</v>
      </c>
      <c r="C30" s="536">
        <f>TVD!H19</f>
        <v>850.60346545071911</v>
      </c>
      <c r="D30" s="537">
        <f t="shared" si="7"/>
        <v>2790.8299701438095</v>
      </c>
      <c r="E30" s="538">
        <f>D30-'Interpretation '!$E$6</f>
        <v>2668.7767701438097</v>
      </c>
      <c r="F30" s="576">
        <f>TVD!C19</f>
        <v>900</v>
      </c>
      <c r="G30" s="536">
        <f t="shared" si="8"/>
        <v>2952.9</v>
      </c>
      <c r="H30" s="539">
        <f t="shared" si="9"/>
        <v>882.72</v>
      </c>
      <c r="I30" s="540">
        <f>'Gradient Survey'!E32</f>
        <v>629.87599999999998</v>
      </c>
      <c r="J30" s="541">
        <f>'Gradient Survey'!F32</f>
        <v>194.65799999999999</v>
      </c>
      <c r="K30" s="536">
        <f t="shared" si="3"/>
        <v>0.3289811205717455</v>
      </c>
      <c r="L30" s="536">
        <f t="shared" si="4"/>
        <v>2.5095436818957807E-2</v>
      </c>
      <c r="M30" s="540">
        <f>'Gradient Survey'!G32</f>
        <v>630.41499999999996</v>
      </c>
      <c r="N30" s="541">
        <f>'Gradient Survey'!H32</f>
        <v>192.71799999999999</v>
      </c>
      <c r="O30" s="536">
        <f t="shared" si="5"/>
        <v>0.32943954628126565</v>
      </c>
      <c r="P30" s="535">
        <f t="shared" si="6"/>
        <v>2.5944872692480657E-2</v>
      </c>
    </row>
    <row r="31" spans="2:16" s="57" customFormat="1" ht="23.5">
      <c r="B31" s="535" t="str">
        <f>TVD!I20</f>
        <v>19th Grad Stop</v>
      </c>
      <c r="C31" s="536">
        <f>TVD!H20</f>
        <v>760.18363004172465</v>
      </c>
      <c r="D31" s="537">
        <f t="shared" si="7"/>
        <v>2494.1624901668988</v>
      </c>
      <c r="E31" s="538">
        <f>D31-'Interpretation '!$E$6</f>
        <v>2372.109290166899</v>
      </c>
      <c r="F31" s="576">
        <f>TVD!C20</f>
        <v>800</v>
      </c>
      <c r="G31" s="536">
        <f t="shared" si="8"/>
        <v>2624.8</v>
      </c>
      <c r="H31" s="539">
        <f t="shared" si="9"/>
        <v>782.72</v>
      </c>
      <c r="I31" s="540">
        <f>'Gradient Survey'!E33</f>
        <v>532.27800000000002</v>
      </c>
      <c r="J31" s="541">
        <f>'Gradient Survey'!F33</f>
        <v>187.21299999999999</v>
      </c>
      <c r="K31" s="536">
        <f t="shared" si="3"/>
        <v>0.17614076527456748</v>
      </c>
      <c r="L31" s="536">
        <f t="shared" si="4"/>
        <v>1.8431681241898212E-2</v>
      </c>
      <c r="M31" s="540">
        <f>'Gradient Survey'!G33</f>
        <v>532.68100000000004</v>
      </c>
      <c r="N31" s="541">
        <f>'Gradient Survey'!H33</f>
        <v>185.02099999999999</v>
      </c>
      <c r="O31" s="536">
        <f t="shared" si="5"/>
        <v>0.17765364605915251</v>
      </c>
      <c r="P31" s="535">
        <f t="shared" si="6"/>
        <v>1.5950157314707791E-2</v>
      </c>
    </row>
    <row r="32" spans="2:16" s="57" customFormat="1" ht="23.5">
      <c r="B32" s="535" t="str">
        <f>TVD!I21</f>
        <v>20th Grad Stop</v>
      </c>
      <c r="C32" s="536">
        <f>TVD!H21</f>
        <v>638.0988045007033</v>
      </c>
      <c r="D32" s="537">
        <f t="shared" si="7"/>
        <v>2093.6021775668078</v>
      </c>
      <c r="E32" s="538">
        <f>D32-'Interpretation '!$E$6</f>
        <v>1971.5489775668077</v>
      </c>
      <c r="F32" s="576">
        <f>TVD!C21</f>
        <v>665</v>
      </c>
      <c r="G32" s="536">
        <f t="shared" si="8"/>
        <v>2181.8650000000002</v>
      </c>
      <c r="H32" s="539">
        <f t="shared" si="9"/>
        <v>647.72</v>
      </c>
      <c r="I32" s="540">
        <f>'Gradient Survey'!E34</f>
        <v>461.72300000000001</v>
      </c>
      <c r="J32" s="541">
        <f>'Gradient Survey'!F34</f>
        <v>179.83</v>
      </c>
      <c r="K32" s="536">
        <f t="shared" si="3"/>
        <v>1.1588211697995801E-2</v>
      </c>
      <c r="L32" s="536">
        <f t="shared" si="4"/>
        <v>3.3989841869994097E-2</v>
      </c>
      <c r="M32" s="540">
        <f>'Gradient Survey'!G34</f>
        <v>461.52</v>
      </c>
      <c r="N32" s="541">
        <f>'Gradient Survey'!H34</f>
        <v>178.63200000000001</v>
      </c>
      <c r="O32" s="536">
        <f t="shared" si="5"/>
        <v>1.7146510913604081E-2</v>
      </c>
      <c r="P32" s="535">
        <f t="shared" si="6"/>
        <v>4.9755199645174823E-2</v>
      </c>
    </row>
    <row r="33" spans="2:17" s="57" customFormat="1" ht="23.5">
      <c r="B33" s="535" t="str">
        <f>TVD!I22</f>
        <v>21st Grad Stop</v>
      </c>
      <c r="C33" s="536">
        <f>TVD!H22</f>
        <v>620.00350451075644</v>
      </c>
      <c r="D33" s="537">
        <f t="shared" si="7"/>
        <v>2034.2314982997921</v>
      </c>
      <c r="E33" s="538">
        <f>D33-'Interpretation '!$E$6</f>
        <v>1912.178298299792</v>
      </c>
      <c r="F33" s="576">
        <f>TVD!C22</f>
        <v>645</v>
      </c>
      <c r="G33" s="536">
        <f t="shared" si="8"/>
        <v>2116.2449999999999</v>
      </c>
      <c r="H33" s="539">
        <f t="shared" si="9"/>
        <v>627.72</v>
      </c>
      <c r="I33" s="540">
        <f>'Gradient Survey'!E35</f>
        <v>461.03500000000003</v>
      </c>
      <c r="J33" s="541">
        <f>'Gradient Survey'!F35</f>
        <v>177.81200000000001</v>
      </c>
      <c r="K33" s="536">
        <f t="shared" si="3"/>
        <v>1.1076490916699501E-2</v>
      </c>
      <c r="L33" s="536">
        <f t="shared" si="4"/>
        <v>1.3802869573709318E-2</v>
      </c>
      <c r="M33" s="540">
        <f>'Gradient Survey'!G35</f>
        <v>460.50200000000001</v>
      </c>
      <c r="N33" s="541">
        <f>'Gradient Survey'!H35</f>
        <v>175.678</v>
      </c>
      <c r="O33" s="536">
        <f t="shared" si="5"/>
        <v>1.0394896252446998E-2</v>
      </c>
      <c r="P33" s="535">
        <f t="shared" si="6"/>
        <v>9.8242051267847311E-3</v>
      </c>
    </row>
    <row r="34" spans="2:17" s="57" customFormat="1" ht="23.5">
      <c r="B34" s="535" t="str">
        <f>TVD!I23</f>
        <v>22nd Grad Stop</v>
      </c>
      <c r="C34" s="536">
        <f>TVD!H23</f>
        <v>488.08989510489511</v>
      </c>
      <c r="D34" s="537">
        <f t="shared" si="7"/>
        <v>1601.422945839161</v>
      </c>
      <c r="E34" s="538">
        <f>D34-'Interpretation '!$E$6</f>
        <v>1479.3697458391609</v>
      </c>
      <c r="F34" s="576">
        <f>TVD!C23</f>
        <v>500</v>
      </c>
      <c r="G34" s="536">
        <f t="shared" si="8"/>
        <v>1640.5</v>
      </c>
      <c r="H34" s="539">
        <f t="shared" si="9"/>
        <v>482.72</v>
      </c>
      <c r="I34" s="540">
        <f>'Gradient Survey'!E36</f>
        <v>456.24099999999999</v>
      </c>
      <c r="J34" s="541">
        <f>'Gradient Survey'!F36</f>
        <v>171.83799999999999</v>
      </c>
      <c r="K34" s="536">
        <f t="shared" si="3"/>
        <v>1.1251728826363862E-2</v>
      </c>
      <c r="L34" s="536">
        <f t="shared" si="4"/>
        <v>1.2284087158623613E-2</v>
      </c>
      <c r="M34" s="540">
        <f>'Gradient Survey'!G36</f>
        <v>456.00299999999999</v>
      </c>
      <c r="N34" s="541">
        <f>'Gradient Survey'!H36</f>
        <v>171.42599999999999</v>
      </c>
      <c r="O34" s="536">
        <f t="shared" si="5"/>
        <v>1.1287551986158441E-2</v>
      </c>
      <c r="P34" s="535">
        <f t="shared" si="6"/>
        <v>1.1746739761706116E-2</v>
      </c>
    </row>
    <row r="35" spans="2:17" s="57" customFormat="1" ht="23.5">
      <c r="B35" s="535" t="str">
        <f>TVD!I24</f>
        <v>23rd Grad Stop</v>
      </c>
      <c r="C35" s="536">
        <f>TVD!H24</f>
        <v>394.50137833037297</v>
      </c>
      <c r="D35" s="537">
        <f t="shared" si="7"/>
        <v>1294.3590223019537</v>
      </c>
      <c r="E35" s="538">
        <f>D35-'Interpretation '!$E$6</f>
        <v>1172.3058223019536</v>
      </c>
      <c r="F35" s="576">
        <f>TVD!C24</f>
        <v>400</v>
      </c>
      <c r="G35" s="536">
        <f t="shared" si="8"/>
        <v>1312.4</v>
      </c>
      <c r="H35" s="539">
        <f t="shared" si="9"/>
        <v>382.72</v>
      </c>
      <c r="I35" s="540">
        <f>'Gradient Survey'!E37</f>
        <v>452.786</v>
      </c>
      <c r="J35" s="541">
        <f>'Gradient Survey'!F37</f>
        <v>168.066</v>
      </c>
      <c r="K35" s="536">
        <f t="shared" si="3"/>
        <v>1.15067123839115E-2</v>
      </c>
      <c r="L35" s="536">
        <f t="shared" si="4"/>
        <v>6.7040487047782147E-3</v>
      </c>
      <c r="M35" s="540">
        <f>'Gradient Survey'!G37</f>
        <v>452.53699999999998</v>
      </c>
      <c r="N35" s="541">
        <f>'Gradient Survey'!H37</f>
        <v>167.81899999999999</v>
      </c>
      <c r="O35" s="536">
        <f t="shared" si="5"/>
        <v>1.2186005197747925E-2</v>
      </c>
      <c r="P35" s="535">
        <f t="shared" si="6"/>
        <v>7.8467842794562748E-3</v>
      </c>
    </row>
    <row r="36" spans="2:17" s="57" customFormat="1" ht="23.5">
      <c r="B36" s="535" t="str">
        <f>TVD!I25</f>
        <v>24th Grad Stop</v>
      </c>
      <c r="C36" s="536">
        <f>TVD!H25</f>
        <v>298.48384989576095</v>
      </c>
      <c r="D36" s="537">
        <f t="shared" si="7"/>
        <v>979.32551150799168</v>
      </c>
      <c r="E36" s="538">
        <f>D36-'Interpretation '!$E$6</f>
        <v>857.27231150799162</v>
      </c>
      <c r="F36" s="576">
        <f>TVD!C25</f>
        <v>300</v>
      </c>
      <c r="G36" s="536">
        <f t="shared" si="8"/>
        <v>984.30000000000007</v>
      </c>
      <c r="H36" s="539">
        <f t="shared" si="9"/>
        <v>282.72000000000003</v>
      </c>
      <c r="I36" s="540">
        <f>'Gradient Survey'!E38</f>
        <v>449.161</v>
      </c>
      <c r="J36" s="541">
        <f>'Gradient Survey'!F38</f>
        <v>165.95400000000001</v>
      </c>
      <c r="K36" s="536">
        <f t="shared" si="3"/>
        <v>7.2478733043954231E-3</v>
      </c>
      <c r="L36" s="536">
        <f t="shared" si="4"/>
        <v>1.5678132719889173E-2</v>
      </c>
      <c r="M36" s="540">
        <f>'Gradient Survey'!G38</f>
        <v>448.69799999999998</v>
      </c>
      <c r="N36" s="541">
        <f>'Gradient Survey'!H38</f>
        <v>165.34700000000001</v>
      </c>
      <c r="O36" s="536">
        <f t="shared" si="5"/>
        <v>4.7234021788813427E-3</v>
      </c>
      <c r="P36" s="535">
        <f t="shared" si="6"/>
        <v>2.7783002478056307E-2</v>
      </c>
    </row>
    <row r="37" spans="2:17" s="57" customFormat="1" ht="23.5">
      <c r="B37" s="535" t="str">
        <f>TVD!I26</f>
        <v>25th Grad Stop</v>
      </c>
      <c r="C37" s="536">
        <f>TVD!H26</f>
        <v>100</v>
      </c>
      <c r="D37" s="537">
        <f t="shared" si="7"/>
        <v>328.1</v>
      </c>
      <c r="E37" s="538">
        <f>D37-'Interpretation '!$E$6</f>
        <v>206.04680000000002</v>
      </c>
      <c r="F37" s="576">
        <f>TVD!C26</f>
        <v>100</v>
      </c>
      <c r="G37" s="536">
        <f t="shared" si="8"/>
        <v>328.1</v>
      </c>
      <c r="H37" s="539">
        <f t="shared" si="9"/>
        <v>82.72</v>
      </c>
      <c r="I37" s="540">
        <f>'Gradient Survey'!E39</f>
        <v>444.44099999999997</v>
      </c>
      <c r="J37" s="541">
        <f>'Gradient Survey'!F39</f>
        <v>155.744</v>
      </c>
      <c r="K37" s="536">
        <f t="shared" si="3"/>
        <v>1.6554637007988652E-2</v>
      </c>
      <c r="L37" s="536">
        <f t="shared" si="4"/>
        <v>0.15051713252021925</v>
      </c>
      <c r="M37" s="540">
        <f>'Gradient Survey'!G39</f>
        <v>445.62200000000001</v>
      </c>
      <c r="N37" s="541">
        <f>'Gradient Survey'!H39</f>
        <v>147.25399999999999</v>
      </c>
      <c r="O37" s="536">
        <f t="shared" si="5"/>
        <v>1.969386485815711E-2</v>
      </c>
      <c r="P37" s="535">
        <f t="shared" si="6"/>
        <v>0.15245151587859759</v>
      </c>
    </row>
    <row r="38" spans="2:17" s="57" customFormat="1" ht="23.5">
      <c r="B38" s="535" t="str">
        <f>TVD!I27</f>
        <v>Lub</v>
      </c>
      <c r="C38" s="536">
        <f>TVD!H27</f>
        <v>17.28</v>
      </c>
      <c r="D38" s="537">
        <f t="shared" si="7"/>
        <v>56.695680000000003</v>
      </c>
      <c r="E38" s="538">
        <f>D38-'Interpretation '!$E$6</f>
        <v>-65.357520000000022</v>
      </c>
      <c r="F38" s="576">
        <f>TVD!C27</f>
        <v>17.28</v>
      </c>
      <c r="G38" s="536">
        <f t="shared" si="8"/>
        <v>56.695680000000003</v>
      </c>
      <c r="H38" s="539">
        <f t="shared" si="9"/>
        <v>0</v>
      </c>
      <c r="I38" s="540">
        <f>'Gradient Survey'!E40</f>
        <v>439.94799999999998</v>
      </c>
      <c r="J38" s="541">
        <f>'Gradient Survey'!F40</f>
        <v>114.893</v>
      </c>
      <c r="K38" s="536" t="str">
        <f t="shared" si="3"/>
        <v/>
      </c>
      <c r="L38" s="536" t="str">
        <f t="shared" si="4"/>
        <v/>
      </c>
      <c r="M38" s="540">
        <f>'Gradient Survey'!G40</f>
        <v>440.27699999999999</v>
      </c>
      <c r="N38" s="541">
        <f>'Gradient Survey'!H40</f>
        <v>105.878</v>
      </c>
      <c r="O38" s="536" t="str">
        <f t="shared" si="5"/>
        <v/>
      </c>
      <c r="P38" s="535" t="str">
        <f t="shared" si="6"/>
        <v/>
      </c>
    </row>
    <row r="39" spans="2:17" s="10" customFormat="1" ht="23.5">
      <c r="B39" s="379"/>
      <c r="C39" s="380"/>
      <c r="D39" s="381"/>
      <c r="E39" s="382"/>
      <c r="F39" s="380"/>
      <c r="G39" s="380"/>
      <c r="H39" s="383"/>
      <c r="I39" s="475"/>
      <c r="J39" s="473"/>
      <c r="K39" s="384"/>
      <c r="L39" s="384"/>
      <c r="M39" s="472"/>
      <c r="N39" s="473"/>
      <c r="O39" s="384"/>
      <c r="P39" s="384"/>
    </row>
    <row r="40" spans="2:17" s="10" customFormat="1" ht="23.5">
      <c r="B40" s="379"/>
      <c r="C40" s="362"/>
      <c r="D40" s="362"/>
      <c r="E40" s="362"/>
      <c r="F40" s="362" t="s">
        <v>132</v>
      </c>
      <c r="G40" s="362"/>
      <c r="H40" s="362"/>
      <c r="I40" s="475"/>
      <c r="J40" s="473"/>
      <c r="K40" s="362"/>
      <c r="L40" s="362"/>
      <c r="M40" s="472"/>
      <c r="N40" s="473"/>
      <c r="O40" s="362"/>
      <c r="P40" s="362"/>
    </row>
    <row r="41" spans="2:17" s="10" customFormat="1" ht="23.5">
      <c r="B41" s="512" t="s">
        <v>7</v>
      </c>
      <c r="C41" s="459"/>
      <c r="D41" s="460"/>
      <c r="E41" s="461"/>
      <c r="F41" s="390"/>
      <c r="G41" s="390"/>
      <c r="H41" s="390"/>
      <c r="I41" s="475"/>
      <c r="J41" s="363" t="s">
        <v>21</v>
      </c>
      <c r="K41" s="507" t="s">
        <v>60</v>
      </c>
      <c r="L41" s="363" t="s">
        <v>19</v>
      </c>
      <c r="M41" s="363" t="s">
        <v>20</v>
      </c>
      <c r="N41" s="473"/>
      <c r="O41" s="390"/>
      <c r="P41" s="390"/>
    </row>
    <row r="42" spans="2:17" s="15" customFormat="1" ht="23.5">
      <c r="B42" s="462"/>
      <c r="C42" s="463" t="s">
        <v>140</v>
      </c>
      <c r="D42" s="463" t="s">
        <v>141</v>
      </c>
      <c r="E42" s="464"/>
      <c r="F42" s="390"/>
      <c r="G42" s="439" t="str">
        <f>"Datum depth ("&amp;Input!G17&amp;")"</f>
        <v>Datum depth (I-68M)</v>
      </c>
      <c r="H42" s="439"/>
      <c r="I42" s="475"/>
      <c r="J42" s="509">
        <f>Input!G19</f>
        <v>2279.8229420084867</v>
      </c>
      <c r="K42" s="509">
        <f>J42*3.281</f>
        <v>7480.0990727298449</v>
      </c>
      <c r="L42" s="509">
        <f>M42+E6</f>
        <v>6191.9032000000007</v>
      </c>
      <c r="M42" s="367">
        <f>E7</f>
        <v>6069.85</v>
      </c>
      <c r="N42" s="473"/>
      <c r="O42" s="390"/>
      <c r="P42" s="390"/>
      <c r="Q42" s="10"/>
    </row>
    <row r="43" spans="2:17" s="10" customFormat="1" ht="23.5">
      <c r="B43" s="462" t="s">
        <v>8</v>
      </c>
      <c r="C43" s="465">
        <f>TVD!D31</f>
        <v>2317.85</v>
      </c>
      <c r="D43" s="465">
        <f>C43*3.281</f>
        <v>7604.8658500000001</v>
      </c>
      <c r="E43" s="464"/>
      <c r="F43" s="390"/>
      <c r="G43" s="391" t="s">
        <v>68</v>
      </c>
      <c r="H43" s="391"/>
      <c r="I43" s="475"/>
      <c r="J43" s="510">
        <f>F13</f>
        <v>2295</v>
      </c>
      <c r="K43" s="510">
        <f>J43*3.281</f>
        <v>7529.8950000000004</v>
      </c>
      <c r="L43" s="510">
        <f>D13</f>
        <v>6216.1085571676304</v>
      </c>
      <c r="M43" s="511">
        <f>E13</f>
        <v>6094.0553571676301</v>
      </c>
      <c r="N43" s="473"/>
      <c r="O43" s="390"/>
      <c r="P43" s="390"/>
    </row>
    <row r="44" spans="2:17" s="10" customFormat="1" ht="23.5">
      <c r="B44" s="462" t="s">
        <v>9</v>
      </c>
      <c r="C44" s="465">
        <f>TVD!E31</f>
        <v>2347.19</v>
      </c>
      <c r="D44" s="465">
        <f>C44*3.281</f>
        <v>7701.1303900000003</v>
      </c>
      <c r="E44" s="464"/>
      <c r="F44" s="390"/>
      <c r="G44" s="392" t="str">
        <f>"Midperf Depth ("&amp;Input!F24&amp;")"</f>
        <v>Midperf Depth (I-68M)</v>
      </c>
      <c r="H44" s="390"/>
      <c r="I44" s="475"/>
      <c r="J44" s="510">
        <f>Input!I24</f>
        <v>2337.5</v>
      </c>
      <c r="K44" s="362">
        <f>J44*3.281</f>
        <v>7669.3375000000005</v>
      </c>
      <c r="L44" s="510">
        <f>TVD!H31*3.281</f>
        <v>6283.7391280572601</v>
      </c>
      <c r="M44" s="511">
        <f>L44-E6</f>
        <v>6161.6859280572598</v>
      </c>
      <c r="N44" s="473"/>
      <c r="O44" s="390"/>
      <c r="P44" s="390"/>
    </row>
    <row r="45" spans="2:17" s="10" customFormat="1" ht="23.5">
      <c r="B45" s="462" t="s">
        <v>10</v>
      </c>
      <c r="C45" s="465">
        <f>TVD!F31</f>
        <v>1905.68</v>
      </c>
      <c r="D45" s="465">
        <f>C45*3.281</f>
        <v>6252.5360800000008</v>
      </c>
      <c r="E45" s="464"/>
      <c r="F45" s="390"/>
      <c r="G45" s="391"/>
      <c r="H45" s="391"/>
      <c r="I45" s="475"/>
      <c r="J45" s="473"/>
      <c r="K45" s="394"/>
      <c r="L45" s="390"/>
      <c r="M45" s="472"/>
      <c r="N45" s="473"/>
      <c r="O45" s="390"/>
      <c r="P45" s="390"/>
    </row>
    <row r="46" spans="2:17" s="15" customFormat="1" ht="23.5">
      <c r="B46" s="462" t="s">
        <v>11</v>
      </c>
      <c r="C46" s="465">
        <f>TVD!G31</f>
        <v>1919.88</v>
      </c>
      <c r="D46" s="465">
        <f>C46*3.281</f>
        <v>6299.1262800000004</v>
      </c>
      <c r="E46" s="464"/>
      <c r="F46" s="390"/>
      <c r="G46" s="391" t="s">
        <v>114</v>
      </c>
      <c r="H46" s="391"/>
      <c r="I46" s="475"/>
      <c r="J46" s="513">
        <f>AVERAGE(K13:K26)</f>
        <v>0.41716491193953004</v>
      </c>
      <c r="K46" s="394" t="s">
        <v>96</v>
      </c>
      <c r="L46" s="390"/>
      <c r="M46" s="472"/>
      <c r="N46" s="473"/>
      <c r="O46" s="390"/>
      <c r="P46" s="390"/>
    </row>
    <row r="47" spans="2:17" s="15" customFormat="1" ht="23.5">
      <c r="B47" s="462" t="s">
        <v>12</v>
      </c>
      <c r="C47" s="465">
        <f>(C46-C45)/(C44-C43)</f>
        <v>0.48398091342876531</v>
      </c>
      <c r="D47" s="466">
        <f>(D46-D45)/(D44-D43)</f>
        <v>0.48398091342876182</v>
      </c>
      <c r="E47" s="464"/>
      <c r="F47" s="390"/>
      <c r="G47" s="390"/>
      <c r="H47" s="390"/>
      <c r="I47" s="475"/>
      <c r="J47" s="473"/>
      <c r="K47" s="390"/>
      <c r="L47" s="390"/>
      <c r="M47" s="472"/>
      <c r="N47" s="473"/>
      <c r="O47" s="390"/>
      <c r="P47" s="390"/>
    </row>
    <row r="48" spans="2:17" s="15" customFormat="1" ht="23.5">
      <c r="B48" s="462"/>
      <c r="C48" s="465"/>
      <c r="D48" s="466"/>
      <c r="E48" s="464"/>
      <c r="F48" s="390"/>
      <c r="G48" s="485"/>
      <c r="H48" s="486"/>
      <c r="I48" s="800">
        <f>Input!C17</f>
        <v>9246</v>
      </c>
      <c r="J48" s="801"/>
      <c r="K48" s="487"/>
      <c r="L48" s="488">
        <f>Input!C21</f>
        <v>9084</v>
      </c>
      <c r="M48" s="489"/>
      <c r="N48" s="473"/>
      <c r="O48" s="390"/>
      <c r="P48" s="390"/>
    </row>
    <row r="49" spans="2:16" s="15" customFormat="1" ht="23.5">
      <c r="B49" s="462"/>
      <c r="C49" s="466"/>
      <c r="D49" s="466"/>
      <c r="E49" s="464"/>
      <c r="F49" s="390"/>
      <c r="G49" s="476" t="s">
        <v>305</v>
      </c>
      <c r="H49" s="474"/>
      <c r="I49" s="618">
        <f>K13</f>
        <v>0.41237205951950617</v>
      </c>
      <c r="J49" s="443" t="s">
        <v>97</v>
      </c>
      <c r="K49" s="477"/>
      <c r="L49" s="618">
        <f>O13</f>
        <v>0.40529309543822922</v>
      </c>
      <c r="M49" s="443" t="s">
        <v>97</v>
      </c>
      <c r="N49" s="473"/>
      <c r="O49" s="390"/>
      <c r="P49" s="390"/>
    </row>
    <row r="50" spans="2:16" s="15" customFormat="1" ht="23.5">
      <c r="B50" s="467" t="s">
        <v>94</v>
      </c>
      <c r="C50" s="465">
        <f>TVD!C31</f>
        <v>2337.5</v>
      </c>
      <c r="D50" s="465">
        <f>C50*3.281</f>
        <v>7669.3375000000005</v>
      </c>
      <c r="E50" s="464" t="s">
        <v>13</v>
      </c>
      <c r="F50" s="390"/>
      <c r="G50" s="396" t="s">
        <v>15</v>
      </c>
      <c r="H50" s="392"/>
      <c r="I50" s="619">
        <f>I13</f>
        <v>1989.8889999999999</v>
      </c>
      <c r="J50" s="395" t="s">
        <v>22</v>
      </c>
      <c r="K50" s="397"/>
      <c r="L50" s="619">
        <f>M13</f>
        <v>1989.1579999999999</v>
      </c>
      <c r="M50" s="395" t="s">
        <v>22</v>
      </c>
      <c r="N50" s="378"/>
      <c r="O50" s="390"/>
      <c r="P50" s="390"/>
    </row>
    <row r="51" spans="2:16" s="15" customFormat="1" ht="23.5">
      <c r="B51" s="467" t="s">
        <v>95</v>
      </c>
      <c r="C51" s="466">
        <f>TVD!H31</f>
        <v>1915.1902249488753</v>
      </c>
      <c r="D51" s="466">
        <f>C51*3.281</f>
        <v>6283.7391280572601</v>
      </c>
      <c r="E51" s="464" t="s">
        <v>14</v>
      </c>
      <c r="F51" s="390"/>
      <c r="G51" s="399" t="str">
        <f>"P @ mid perf ("&amp;Input!F24&amp;")"</f>
        <v>P @ mid perf (I-68M)</v>
      </c>
      <c r="H51" s="395"/>
      <c r="I51" s="619">
        <f>IF(I49&gt;0,(M44-M43)*I49+I50,"n/a")</f>
        <v>2017.7779578042364</v>
      </c>
      <c r="J51" s="395" t="s">
        <v>22</v>
      </c>
      <c r="K51" s="397"/>
      <c r="L51" s="473">
        <f>IF(L49&gt;0,(M44-M43)*L49+L50,"n/a")</f>
        <v>2016.5682034221124</v>
      </c>
      <c r="M51" s="395" t="s">
        <v>22</v>
      </c>
      <c r="N51" s="362"/>
      <c r="O51" s="390"/>
      <c r="P51" s="390"/>
    </row>
    <row r="52" spans="2:16" s="15" customFormat="1" ht="23.5">
      <c r="B52" s="462"/>
      <c r="C52" s="465"/>
      <c r="D52" s="465"/>
      <c r="E52" s="464"/>
      <c r="F52" s="390"/>
      <c r="G52" s="440" t="str">
        <f>"P @ datum ("&amp;Input!F24&amp;")"</f>
        <v>P @ datum (I-68M)</v>
      </c>
      <c r="H52" s="441"/>
      <c r="I52" s="620">
        <f>I51+(M42-M44)*J46</f>
        <v>1979.4672309633447</v>
      </c>
      <c r="J52" s="400" t="s">
        <v>22</v>
      </c>
      <c r="K52" s="401"/>
      <c r="L52" s="620">
        <f>L51+(M42-M44)*J46</f>
        <v>1978.2574765812208</v>
      </c>
      <c r="M52" s="400" t="s">
        <v>22</v>
      </c>
      <c r="N52" s="362"/>
      <c r="O52" s="390"/>
      <c r="P52" s="390"/>
    </row>
    <row r="53" spans="2:16" s="10" customFormat="1" ht="23.5">
      <c r="B53" s="468"/>
      <c r="C53" s="469"/>
      <c r="D53" s="470"/>
      <c r="E53" s="471"/>
      <c r="F53" s="402"/>
      <c r="G53" s="390"/>
      <c r="H53" s="390"/>
      <c r="I53" s="439"/>
      <c r="J53" s="8"/>
      <c r="K53" s="390"/>
      <c r="L53" s="390"/>
      <c r="M53" s="8"/>
      <c r="N53" s="390"/>
      <c r="O53" s="390"/>
      <c r="P53" s="402"/>
    </row>
    <row r="54" spans="2:16" s="10" customFormat="1" ht="23.5">
      <c r="B54" s="362"/>
      <c r="C54" s="385"/>
      <c r="D54" s="386"/>
      <c r="E54" s="386"/>
      <c r="F54" s="390"/>
      <c r="G54" s="402"/>
      <c r="H54" s="402"/>
      <c r="I54" s="391"/>
      <c r="J54" s="8"/>
      <c r="K54" s="402"/>
      <c r="L54" s="402"/>
      <c r="M54" s="8"/>
      <c r="N54" s="390"/>
      <c r="O54" s="398"/>
      <c r="P54" s="390"/>
    </row>
    <row r="55" spans="2:16" ht="23.5">
      <c r="B55" s="362"/>
      <c r="C55" s="385"/>
      <c r="D55" s="386"/>
      <c r="E55" s="386"/>
      <c r="F55" s="390"/>
      <c r="G55" s="402"/>
      <c r="H55" s="402"/>
      <c r="I55" s="390"/>
      <c r="K55" s="402"/>
      <c r="L55" s="402"/>
      <c r="N55" s="390"/>
      <c r="O55" s="398"/>
      <c r="P55" s="390"/>
    </row>
    <row r="56" spans="2:16" ht="23.5">
      <c r="B56" s="362"/>
      <c r="C56" s="385"/>
      <c r="D56" s="386"/>
      <c r="E56" s="386"/>
      <c r="F56" s="403" t="s">
        <v>65</v>
      </c>
      <c r="G56" s="402"/>
      <c r="H56" s="402"/>
      <c r="I56" s="390"/>
      <c r="K56" s="402"/>
      <c r="L56" s="402"/>
      <c r="N56" s="390"/>
      <c r="O56" s="402"/>
      <c r="P56" s="390"/>
    </row>
    <row r="57" spans="2:16" ht="23.5">
      <c r="B57" s="362"/>
      <c r="C57" s="385"/>
      <c r="D57" s="386"/>
      <c r="E57" s="386"/>
      <c r="F57" s="402"/>
      <c r="G57" s="404"/>
      <c r="H57" s="404"/>
      <c r="I57" s="390"/>
      <c r="K57" s="390"/>
      <c r="L57" s="390"/>
      <c r="M57" s="390"/>
      <c r="N57" s="390"/>
      <c r="O57" s="402"/>
      <c r="P57" s="390"/>
    </row>
    <row r="58" spans="2:16" ht="23.5">
      <c r="B58" s="362"/>
      <c r="C58" s="385"/>
      <c r="D58" s="386"/>
      <c r="E58" s="386"/>
      <c r="F58" s="402" t="str">
        <f>"- Calculation of P @ datum utilizes reservoir gradient of "&amp;ROUND(J46,4)&amp;" psi/ft."</f>
        <v>- Calculation of P @ datum utilizes reservoir gradient of 0.4172 psi/ft.</v>
      </c>
      <c r="G58" s="404"/>
      <c r="H58" s="404"/>
      <c r="I58" s="390"/>
      <c r="K58" s="390"/>
      <c r="L58" s="390"/>
      <c r="M58" s="390"/>
      <c r="N58" s="390"/>
      <c r="O58" s="402"/>
      <c r="P58" s="402"/>
    </row>
    <row r="59" spans="2:16" ht="23.5">
      <c r="B59" s="362"/>
      <c r="C59" s="385"/>
      <c r="D59" s="385"/>
      <c r="E59" s="385"/>
      <c r="F59" s="402" t="str">
        <f>"- Calculation of P @midperf utilizes fluid  gradient at set depth; "&amp;ROUND(I49,4)&amp;" psi/ft and "&amp;ROUND(L49,4)&amp;" psi/ft."</f>
        <v>- Calculation of P @midperf utilizes fluid  gradient at set depth; 0.4124 psi/ft and 0.4053 psi/ft.</v>
      </c>
      <c r="G59" s="405"/>
      <c r="H59" s="405"/>
      <c r="K59" s="390"/>
      <c r="L59" s="390"/>
      <c r="N59" s="390"/>
      <c r="O59" s="390"/>
      <c r="P59" s="402"/>
    </row>
    <row r="60" spans="2:16" ht="23.5">
      <c r="B60" s="362"/>
      <c r="C60" s="385"/>
      <c r="D60" s="385"/>
      <c r="E60" s="385"/>
      <c r="F60" s="402"/>
      <c r="G60" s="405"/>
      <c r="H60" s="405"/>
      <c r="K60" s="390"/>
      <c r="L60" s="390"/>
      <c r="N60" s="390"/>
      <c r="O60" s="390"/>
      <c r="P60" s="402"/>
    </row>
    <row r="61" spans="2:16" ht="23.5">
      <c r="B61" s="387"/>
      <c r="C61" s="388"/>
      <c r="D61" s="389"/>
      <c r="E61" s="389"/>
      <c r="F61" s="406"/>
      <c r="G61" s="405"/>
      <c r="H61" s="405"/>
      <c r="K61" s="390"/>
      <c r="L61" s="390"/>
      <c r="N61" s="392"/>
      <c r="O61" s="390"/>
      <c r="P61" s="390"/>
    </row>
    <row r="62" spans="2:16" ht="23.5">
      <c r="C62" s="58" t="s">
        <v>165</v>
      </c>
      <c r="D62" s="56" t="s">
        <v>157</v>
      </c>
      <c r="E62" s="56" t="s">
        <v>161</v>
      </c>
      <c r="F62" s="58"/>
      <c r="G62" s="407"/>
      <c r="H62" s="407"/>
      <c r="K62" s="409"/>
      <c r="L62" s="409"/>
      <c r="N62" s="398"/>
      <c r="O62" s="409"/>
      <c r="P62" s="410"/>
    </row>
    <row r="63" spans="2:16" ht="23.5">
      <c r="C63" s="56" t="s">
        <v>166</v>
      </c>
      <c r="D63" s="56" t="s">
        <v>163</v>
      </c>
      <c r="E63" s="56" t="s">
        <v>162</v>
      </c>
      <c r="F63" s="56"/>
      <c r="N63" s="398"/>
    </row>
    <row r="64" spans="2:16" ht="22" customHeight="1">
      <c r="C64" s="56"/>
      <c r="D64" s="56"/>
      <c r="E64" s="56"/>
      <c r="F64" s="56"/>
      <c r="N64" s="398"/>
    </row>
    <row r="65" spans="2:16" ht="22" customHeight="1">
      <c r="B65" s="55"/>
      <c r="C65" s="56"/>
      <c r="D65" s="56"/>
      <c r="E65" s="56"/>
      <c r="F65" s="56"/>
      <c r="I65" s="402"/>
      <c r="J65" s="402"/>
      <c r="M65" s="402"/>
      <c r="N65" s="392"/>
    </row>
    <row r="66" spans="2:16" ht="22" customHeight="1">
      <c r="C66" s="12"/>
      <c r="D66" s="12"/>
      <c r="E66" s="12"/>
      <c r="F66" s="12"/>
      <c r="I66" s="402"/>
      <c r="J66" s="402"/>
      <c r="M66" s="402"/>
      <c r="N66" s="392"/>
    </row>
    <row r="67" spans="2:16" ht="22" customHeight="1">
      <c r="I67" s="402"/>
      <c r="J67" s="402"/>
      <c r="M67" s="402"/>
      <c r="N67" s="402"/>
    </row>
    <row r="68" spans="2:16" ht="22" customHeight="1">
      <c r="G68" s="11"/>
      <c r="H68" s="11"/>
      <c r="I68" s="390"/>
      <c r="J68" s="390"/>
      <c r="K68" s="7"/>
      <c r="L68" s="7"/>
      <c r="M68" s="390"/>
      <c r="N68" s="402"/>
    </row>
    <row r="69" spans="2:16" ht="22" customHeight="1">
      <c r="G69" s="11"/>
      <c r="H69" s="11"/>
      <c r="I69" s="390"/>
      <c r="J69" s="390"/>
      <c r="K69" s="7"/>
      <c r="L69" s="7"/>
      <c r="M69" s="390"/>
      <c r="N69" s="402"/>
    </row>
    <row r="70" spans="2:16" ht="22" customHeight="1">
      <c r="I70" s="393"/>
      <c r="J70" s="390"/>
      <c r="M70" s="390"/>
      <c r="N70" s="390"/>
      <c r="O70" s="7"/>
    </row>
    <row r="71" spans="2:16" ht="22" customHeight="1">
      <c r="I71" s="393"/>
      <c r="J71" s="390"/>
      <c r="M71" s="390"/>
      <c r="N71" s="390"/>
      <c r="O71" s="7"/>
    </row>
    <row r="72" spans="2:16" ht="22" customHeight="1">
      <c r="C72" s="11"/>
      <c r="D72" s="11"/>
      <c r="E72" s="11"/>
      <c r="F72" s="11"/>
      <c r="I72" s="393"/>
      <c r="J72" s="390"/>
      <c r="M72" s="390"/>
      <c r="N72" s="390"/>
      <c r="P72" s="7"/>
    </row>
    <row r="73" spans="2:16" ht="22" customHeight="1">
      <c r="C73" s="11"/>
      <c r="D73" s="11"/>
      <c r="E73" s="11"/>
      <c r="F73" s="11"/>
      <c r="I73" s="408"/>
      <c r="J73" s="409"/>
      <c r="M73" s="390"/>
      <c r="N73" s="390"/>
      <c r="P73" s="7"/>
    </row>
    <row r="74" spans="2:16" ht="22" customHeight="1">
      <c r="I74" s="13"/>
      <c r="M74" s="409"/>
      <c r="N74" s="409"/>
    </row>
    <row r="79" spans="2:16">
      <c r="I79" s="7"/>
      <c r="J79" s="7"/>
      <c r="M79" s="7"/>
    </row>
    <row r="80" spans="2:16">
      <c r="I80" s="7"/>
      <c r="J80" s="7"/>
      <c r="M80" s="7"/>
    </row>
    <row r="81" spans="14:14">
      <c r="N81" s="7"/>
    </row>
    <row r="82" spans="14:14">
      <c r="N82" s="7"/>
    </row>
  </sheetData>
  <mergeCells count="8">
    <mergeCell ref="B10:B11"/>
    <mergeCell ref="I48:J48"/>
    <mergeCell ref="C2:P2"/>
    <mergeCell ref="M10:P10"/>
    <mergeCell ref="I10:L10"/>
    <mergeCell ref="F3:G3"/>
    <mergeCell ref="D3:E3"/>
    <mergeCell ref="C10:H11"/>
  </mergeCells>
  <phoneticPr fontId="0" type="noConversion"/>
  <conditionalFormatting sqref="K5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pageSetUpPr fitToPage="1"/>
  </sheetPr>
  <dimension ref="A1:S36"/>
  <sheetViews>
    <sheetView view="pageBreakPreview" zoomScale="70" zoomScaleNormal="100" zoomScaleSheetLayoutView="70" workbookViewId="0">
      <selection activeCell="G13" sqref="G13"/>
    </sheetView>
  </sheetViews>
  <sheetFormatPr defaultRowHeight="15.5"/>
  <cols>
    <col min="1" max="1" width="2.765625" customWidth="1"/>
    <col min="8" max="8" width="30.69140625" customWidth="1"/>
    <col min="9" max="9" width="10.23046875" customWidth="1"/>
    <col min="10" max="10" width="3" customWidth="1"/>
  </cols>
  <sheetData>
    <row r="1" spans="1:16" ht="44.5">
      <c r="A1" s="819" t="s">
        <v>142</v>
      </c>
      <c r="B1" s="819"/>
      <c r="C1" s="819"/>
      <c r="D1" s="819"/>
      <c r="E1" s="819"/>
      <c r="F1" s="819"/>
      <c r="G1" s="819"/>
      <c r="H1" s="819"/>
      <c r="I1" s="48"/>
      <c r="J1" s="17"/>
    </row>
    <row r="3" spans="1:16" ht="32.5">
      <c r="A3" s="818" t="s">
        <v>143</v>
      </c>
      <c r="B3" s="818"/>
      <c r="C3" s="818"/>
      <c r="D3" s="818"/>
      <c r="E3" s="818"/>
      <c r="F3" s="818"/>
      <c r="G3" s="818"/>
      <c r="H3" s="818"/>
      <c r="I3" s="47"/>
      <c r="J3" s="18"/>
    </row>
    <row r="4" spans="1:16">
      <c r="B4" s="19"/>
      <c r="C4" s="19"/>
      <c r="D4" s="19"/>
      <c r="E4" s="19"/>
      <c r="F4" s="19"/>
      <c r="G4" s="19"/>
      <c r="H4" s="19"/>
      <c r="I4" s="19"/>
    </row>
    <row r="5" spans="1:16">
      <c r="B5" s="820" t="str">
        <f>"Finding &amp; Conclusion For "&amp;'Gradient Stop'!J3&amp;" ("&amp;'Interpretation '!K5&amp;")"</f>
        <v>Finding &amp; Conclusion For A-22U (I-68M)</v>
      </c>
      <c r="C5" s="820"/>
      <c r="D5" s="820"/>
      <c r="E5" s="820"/>
      <c r="F5" s="820"/>
      <c r="G5" s="820"/>
      <c r="H5" s="820"/>
      <c r="I5" s="53"/>
      <c r="J5" s="20"/>
      <c r="K5" s="20"/>
      <c r="L5" s="20"/>
      <c r="M5" s="20"/>
      <c r="N5" s="20"/>
      <c r="O5" s="20"/>
      <c r="P5" s="20"/>
    </row>
    <row r="6" spans="1:16" ht="18.75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0"/>
      <c r="O6" s="20"/>
      <c r="P6" s="20"/>
    </row>
    <row r="7" spans="1:16" ht="25.5" customHeight="1">
      <c r="A7" s="157">
        <v>1</v>
      </c>
      <c r="B7" s="156" t="s">
        <v>172</v>
      </c>
      <c r="C7" s="156"/>
      <c r="D7" s="156"/>
      <c r="E7" s="156"/>
      <c r="F7" s="156"/>
      <c r="G7" s="156"/>
      <c r="H7" s="156"/>
      <c r="I7" s="22"/>
      <c r="J7" s="22"/>
      <c r="K7" s="22"/>
      <c r="L7" s="22"/>
      <c r="M7" s="22"/>
      <c r="N7" s="20"/>
      <c r="O7" s="20"/>
      <c r="P7" s="20"/>
    </row>
    <row r="8" spans="1:16" ht="25.5" customHeight="1">
      <c r="A8" s="157">
        <v>2</v>
      </c>
      <c r="B8" s="411" t="s">
        <v>171</v>
      </c>
      <c r="C8" s="411"/>
      <c r="D8" s="411"/>
      <c r="E8" s="411"/>
      <c r="F8" s="411"/>
      <c r="G8" s="411"/>
      <c r="H8" s="411"/>
      <c r="I8" s="22"/>
      <c r="J8" s="22"/>
      <c r="K8" s="22"/>
      <c r="L8" s="22"/>
      <c r="M8" s="22"/>
      <c r="N8" s="20"/>
      <c r="O8" s="20"/>
      <c r="P8" s="20"/>
    </row>
    <row r="9" spans="1:16" ht="25.5" customHeight="1">
      <c r="A9" s="157">
        <v>3</v>
      </c>
      <c r="B9" s="412" t="str">
        <f>"THP maintained from start until the end of the survey @ "&amp;Input!C10&amp;" psi."</f>
        <v>THP maintained from start until the end of the survey @ 450 psi.</v>
      </c>
      <c r="C9" s="412"/>
      <c r="D9" s="412"/>
      <c r="E9" s="412"/>
      <c r="F9" s="412"/>
      <c r="G9" s="412"/>
      <c r="H9" s="412"/>
      <c r="I9" s="25"/>
      <c r="J9" s="22"/>
      <c r="K9" s="22"/>
      <c r="L9" s="22"/>
      <c r="M9" s="22"/>
      <c r="N9" s="20"/>
      <c r="O9" s="20"/>
      <c r="P9" s="20"/>
    </row>
    <row r="10" spans="1:16" ht="25.5" customHeight="1">
      <c r="A10" s="157">
        <v>4</v>
      </c>
      <c r="B10" s="413" t="str">
        <f>"PCP maintained from start until end of survey @ "&amp;Input!C11&amp;" psi."</f>
        <v>PCP maintained from start until end of survey @ 232 psi.</v>
      </c>
      <c r="C10" s="413"/>
      <c r="D10" s="413"/>
      <c r="E10" s="413"/>
      <c r="F10" s="413"/>
      <c r="G10" s="413"/>
      <c r="H10" s="413"/>
      <c r="I10" s="260"/>
      <c r="J10" s="22"/>
      <c r="K10" s="22"/>
      <c r="L10" s="22"/>
      <c r="M10" s="22"/>
      <c r="N10" s="20"/>
      <c r="O10" s="20"/>
      <c r="P10" s="20"/>
    </row>
    <row r="11" spans="1:16" ht="25.5" customHeight="1">
      <c r="A11" s="157">
        <v>5</v>
      </c>
      <c r="B11" s="411" t="str">
        <f>IF(Input!C7="SGS", "Liquid level was estimated at "&amp;ROUND(Input!P40,2)&amp;" ft TVDBDF @ "&amp;ROUND(Input!P45,2)&amp;" ft MDBDF", "No liquid level was observed (flowing)")</f>
        <v>Liquid level was estimated at 2281.91 ft TVDBDF @ 2389.87 ft MDBDF</v>
      </c>
      <c r="C11" s="414"/>
      <c r="D11" s="414"/>
      <c r="E11" s="414"/>
      <c r="F11" s="414"/>
      <c r="G11" s="414"/>
      <c r="H11" s="414"/>
      <c r="I11" s="260"/>
      <c r="J11" s="22"/>
      <c r="K11" s="22"/>
      <c r="L11" s="22"/>
      <c r="M11" s="22"/>
      <c r="N11" s="20"/>
      <c r="O11" s="20"/>
      <c r="P11" s="20"/>
    </row>
    <row r="12" spans="1:16" ht="25.5" customHeight="1">
      <c r="A12" s="157"/>
      <c r="B12" s="415"/>
      <c r="C12" s="415"/>
      <c r="D12" s="415"/>
      <c r="E12" s="415"/>
      <c r="F12" s="415"/>
      <c r="G12" s="415"/>
      <c r="H12" s="415"/>
      <c r="I12" s="260"/>
      <c r="J12" s="22"/>
      <c r="K12" s="22"/>
      <c r="L12" s="22"/>
      <c r="M12" s="22"/>
      <c r="N12" s="20"/>
    </row>
    <row r="13" spans="1:16" ht="25.5" customHeight="1">
      <c r="A13" s="157"/>
      <c r="B13" s="414"/>
      <c r="C13" s="414"/>
      <c r="D13" s="414"/>
      <c r="E13" s="414"/>
      <c r="F13" s="414"/>
      <c r="G13" s="414"/>
      <c r="H13" s="414"/>
      <c r="I13" s="260"/>
      <c r="J13" s="22"/>
      <c r="K13" s="22"/>
      <c r="L13" s="22"/>
      <c r="M13" s="22"/>
      <c r="N13" s="20"/>
    </row>
    <row r="14" spans="1:16" ht="25.5" customHeight="1">
      <c r="A14" s="157"/>
      <c r="B14" s="414"/>
      <c r="C14" s="412"/>
      <c r="D14" s="412"/>
      <c r="E14" s="412"/>
      <c r="F14" s="412"/>
      <c r="G14" s="412"/>
      <c r="H14" s="412"/>
      <c r="I14" s="25"/>
      <c r="J14" s="24"/>
      <c r="K14" s="24"/>
      <c r="L14" s="24"/>
      <c r="M14" s="24"/>
      <c r="N14" s="20"/>
    </row>
    <row r="15" spans="1:16" ht="25.5" customHeight="1">
      <c r="A15" s="21"/>
      <c r="B15" s="24"/>
      <c r="C15" s="24"/>
      <c r="D15" s="24"/>
      <c r="E15" s="24"/>
      <c r="F15" s="24"/>
      <c r="G15" s="24"/>
      <c r="H15" s="24"/>
      <c r="I15" s="260"/>
      <c r="J15" s="25"/>
      <c r="K15" s="25"/>
      <c r="L15" s="25"/>
      <c r="M15" s="25"/>
      <c r="N15" s="20"/>
    </row>
    <row r="16" spans="1:16" ht="25.5" customHeight="1">
      <c r="A16" s="21"/>
      <c r="B16" s="815"/>
      <c r="C16" s="815"/>
      <c r="D16" s="815"/>
      <c r="E16" s="815"/>
      <c r="F16" s="815"/>
      <c r="G16" s="815"/>
      <c r="H16" s="815"/>
      <c r="I16" s="28"/>
      <c r="J16" s="25"/>
      <c r="K16" s="25"/>
      <c r="L16" s="20"/>
    </row>
    <row r="17" spans="1:19" ht="25.5" customHeight="1">
      <c r="A17" s="21"/>
      <c r="B17" s="23"/>
      <c r="C17" s="23"/>
      <c r="D17" s="23"/>
      <c r="E17" s="23"/>
      <c r="F17" s="23"/>
      <c r="G17" s="23"/>
      <c r="H17" s="23"/>
      <c r="I17" s="28"/>
      <c r="J17" s="25"/>
      <c r="K17" s="25"/>
      <c r="L17" s="20"/>
    </row>
    <row r="18" spans="1:19" ht="25.5" customHeight="1">
      <c r="A18" s="21"/>
      <c r="B18" s="815"/>
      <c r="C18" s="817"/>
      <c r="D18" s="817"/>
      <c r="E18" s="817"/>
      <c r="F18" s="817"/>
      <c r="G18" s="817"/>
      <c r="H18" s="817"/>
      <c r="I18" s="817"/>
      <c r="J18" s="24"/>
      <c r="K18" s="24"/>
      <c r="L18" s="24"/>
      <c r="M18" s="24"/>
      <c r="N18" s="20"/>
    </row>
    <row r="19" spans="1:19" ht="25.5" customHeight="1">
      <c r="A19" s="21"/>
      <c r="B19" s="814"/>
      <c r="C19" s="814"/>
      <c r="D19" s="814"/>
      <c r="E19" s="814"/>
      <c r="F19" s="814"/>
      <c r="G19" s="814"/>
      <c r="H19" s="814"/>
      <c r="I19" s="28"/>
      <c r="J19" s="24"/>
      <c r="K19" s="24"/>
      <c r="L19" s="24"/>
      <c r="M19" s="24"/>
      <c r="N19" s="20"/>
    </row>
    <row r="20" spans="1:19" ht="25.5" customHeight="1">
      <c r="A20" s="21"/>
      <c r="B20" s="815"/>
      <c r="C20" s="815"/>
      <c r="D20" s="815"/>
      <c r="E20" s="815"/>
      <c r="F20" s="815"/>
      <c r="G20" s="815"/>
      <c r="H20" s="815"/>
      <c r="I20" s="28"/>
      <c r="J20" s="23"/>
      <c r="K20" s="23"/>
      <c r="L20" s="23"/>
      <c r="M20" s="23"/>
      <c r="N20" s="20"/>
    </row>
    <row r="21" spans="1:19" ht="25.5" customHeight="1">
      <c r="A21" s="21"/>
      <c r="B21" s="815"/>
      <c r="C21" s="817"/>
      <c r="D21" s="817"/>
      <c r="E21" s="817"/>
      <c r="F21" s="817"/>
      <c r="G21" s="817"/>
      <c r="H21" s="817"/>
      <c r="I21" s="28"/>
      <c r="J21" s="49"/>
      <c r="K21" s="49"/>
      <c r="L21" s="49"/>
      <c r="M21" s="49"/>
      <c r="N21" s="50"/>
      <c r="O21" s="50"/>
      <c r="P21" s="50"/>
      <c r="Q21" s="50"/>
      <c r="R21" s="50"/>
    </row>
    <row r="22" spans="1:19" ht="25.5" customHeight="1">
      <c r="A22" s="21"/>
      <c r="B22" s="814"/>
      <c r="C22" s="816"/>
      <c r="D22" s="816"/>
      <c r="E22" s="816"/>
      <c r="F22" s="816"/>
      <c r="G22" s="816"/>
      <c r="H22" s="816"/>
      <c r="I22" s="28"/>
      <c r="J22" s="20"/>
      <c r="K22" s="20"/>
      <c r="L22" s="20"/>
      <c r="M22" s="20"/>
    </row>
    <row r="23" spans="1:19" ht="25.5" customHeight="1">
      <c r="A23" s="21"/>
      <c r="B23" s="814"/>
      <c r="C23" s="814"/>
      <c r="D23" s="814"/>
      <c r="E23" s="814"/>
      <c r="F23" s="814"/>
      <c r="G23" s="814"/>
      <c r="H23" s="814"/>
      <c r="I23" s="28"/>
      <c r="J23" s="20"/>
      <c r="K23" s="20"/>
      <c r="L23" s="20"/>
      <c r="M23" s="20"/>
    </row>
    <row r="24" spans="1:19" ht="25.5" customHeight="1">
      <c r="A24" s="21"/>
      <c r="B24" s="815"/>
      <c r="C24" s="817"/>
      <c r="D24" s="817"/>
      <c r="E24" s="817"/>
      <c r="F24" s="817"/>
      <c r="G24" s="817"/>
      <c r="H24" s="817"/>
      <c r="I24" s="28"/>
      <c r="J24" s="20"/>
      <c r="K24" s="20"/>
      <c r="L24" s="20"/>
      <c r="M24" s="20"/>
    </row>
    <row r="25" spans="1:19" ht="25.5" customHeight="1">
      <c r="A25" s="21"/>
      <c r="B25" s="814"/>
      <c r="C25" s="815"/>
      <c r="D25" s="815"/>
      <c r="E25" s="815"/>
      <c r="F25" s="815"/>
      <c r="G25" s="815"/>
      <c r="H25" s="815"/>
      <c r="I25" s="28"/>
      <c r="J25" s="20"/>
      <c r="K25" s="20"/>
      <c r="L25" s="20"/>
      <c r="M25" s="20"/>
    </row>
    <row r="26" spans="1:19" ht="25.5" customHeight="1">
      <c r="A26" s="21"/>
      <c r="B26" s="823"/>
      <c r="C26" s="825"/>
      <c r="D26" s="825"/>
      <c r="E26" s="825"/>
      <c r="F26" s="825"/>
      <c r="G26" s="825"/>
      <c r="H26" s="825"/>
      <c r="I26" s="825"/>
      <c r="J26" s="27"/>
      <c r="K26" s="27"/>
      <c r="L26" s="27"/>
      <c r="M26" s="27"/>
      <c r="N26" s="20"/>
    </row>
    <row r="27" spans="1:19" ht="25.5" customHeight="1">
      <c r="A27" s="21"/>
      <c r="B27" s="823"/>
      <c r="C27" s="824"/>
      <c r="D27" s="824"/>
      <c r="E27" s="824"/>
      <c r="F27" s="824"/>
      <c r="G27" s="824"/>
      <c r="H27" s="824"/>
      <c r="I27" s="824"/>
      <c r="J27" s="22"/>
      <c r="K27" s="22"/>
      <c r="L27" s="22"/>
      <c r="M27" s="22"/>
      <c r="N27" s="20"/>
    </row>
    <row r="28" spans="1:19" ht="25.5" customHeight="1">
      <c r="A28" s="21"/>
      <c r="B28" s="52"/>
      <c r="C28" s="51"/>
      <c r="D28" s="51"/>
      <c r="E28" s="51"/>
      <c r="F28" s="51"/>
      <c r="G28" s="51"/>
      <c r="H28" s="51"/>
      <c r="I28" s="51"/>
      <c r="J28" s="22"/>
      <c r="K28" s="22"/>
      <c r="L28" s="22"/>
      <c r="M28" s="22"/>
      <c r="N28" s="20"/>
    </row>
    <row r="29" spans="1:19" ht="25.5" customHeight="1">
      <c r="A29" s="21"/>
      <c r="B29" s="52"/>
      <c r="C29" s="51"/>
      <c r="D29" s="51"/>
      <c r="E29" s="51"/>
      <c r="F29" s="51"/>
      <c r="G29" s="51"/>
      <c r="H29" s="51"/>
      <c r="I29" s="51"/>
      <c r="J29" s="22"/>
      <c r="K29" s="22"/>
      <c r="L29" s="22"/>
      <c r="M29" s="22"/>
      <c r="N29" s="20"/>
    </row>
    <row r="30" spans="1:19" ht="25.5" customHeight="1">
      <c r="A30" s="21"/>
      <c r="B30" s="821"/>
      <c r="C30" s="822"/>
      <c r="D30" s="822"/>
      <c r="E30" s="822"/>
      <c r="F30" s="822"/>
      <c r="G30" s="822"/>
      <c r="H30" s="822"/>
      <c r="I30" s="822"/>
      <c r="J30" s="25"/>
      <c r="K30" s="25"/>
      <c r="L30" s="25"/>
      <c r="M30" s="25"/>
      <c r="N30" s="20"/>
      <c r="O30" s="20"/>
      <c r="P30" s="20"/>
      <c r="Q30" s="20"/>
      <c r="R30" s="20"/>
    </row>
    <row r="31" spans="1:19" ht="25.5" customHeight="1">
      <c r="A31" s="21"/>
      <c r="B31" s="821"/>
      <c r="C31" s="822"/>
      <c r="D31" s="822"/>
      <c r="E31" s="822"/>
      <c r="F31" s="822"/>
      <c r="G31" s="822"/>
      <c r="H31" s="822"/>
      <c r="I31" s="822"/>
      <c r="J31" s="28"/>
      <c r="K31" s="28"/>
      <c r="L31" s="28"/>
      <c r="M31" s="28"/>
      <c r="N31" s="20"/>
      <c r="O31" s="20"/>
      <c r="P31" s="20"/>
      <c r="Q31" s="20"/>
      <c r="R31" s="20"/>
    </row>
    <row r="32" spans="1:19" ht="25.5" customHeight="1">
      <c r="A32" s="21"/>
      <c r="B32" s="824"/>
      <c r="C32" s="825"/>
      <c r="D32" s="825"/>
      <c r="E32" s="825"/>
      <c r="F32" s="825"/>
      <c r="G32" s="825"/>
      <c r="H32" s="825"/>
      <c r="I32" s="825"/>
      <c r="J32" s="26"/>
      <c r="K32" s="26"/>
      <c r="L32" s="26"/>
      <c r="M32" s="26"/>
      <c r="N32" s="26"/>
      <c r="O32" s="26"/>
      <c r="P32" s="26"/>
      <c r="Q32" s="26"/>
      <c r="R32" s="26"/>
      <c r="S32" s="20"/>
    </row>
    <row r="33" spans="1:18" ht="25.5" customHeight="1">
      <c r="A33" s="21"/>
      <c r="B33" s="824"/>
      <c r="C33" s="825"/>
      <c r="D33" s="825"/>
      <c r="E33" s="825"/>
      <c r="F33" s="825"/>
      <c r="G33" s="825"/>
      <c r="H33" s="825"/>
      <c r="I33" s="825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25.5" customHeight="1">
      <c r="A34" s="21"/>
      <c r="B34" s="825"/>
      <c r="C34" s="825"/>
      <c r="D34" s="825"/>
      <c r="E34" s="825"/>
      <c r="F34" s="825"/>
      <c r="G34" s="825"/>
      <c r="H34" s="825"/>
      <c r="I34" s="825"/>
    </row>
    <row r="35" spans="1:18" ht="25.5" customHeight="1">
      <c r="B35" s="826"/>
      <c r="C35" s="825"/>
      <c r="D35" s="825"/>
      <c r="E35" s="825"/>
      <c r="F35" s="825"/>
      <c r="G35" s="825"/>
      <c r="H35" s="825"/>
      <c r="I35" s="825"/>
    </row>
    <row r="36" spans="1:18" ht="25.5" customHeight="1">
      <c r="B36" s="825"/>
      <c r="C36" s="825"/>
      <c r="D36" s="825"/>
      <c r="E36" s="825"/>
      <c r="F36" s="825"/>
      <c r="G36" s="825"/>
      <c r="H36" s="825"/>
      <c r="I36" s="825"/>
    </row>
  </sheetData>
  <mergeCells count="21">
    <mergeCell ref="B31:I31"/>
    <mergeCell ref="B27:I27"/>
    <mergeCell ref="B30:I30"/>
    <mergeCell ref="B26:I26"/>
    <mergeCell ref="B36:I36"/>
    <mergeCell ref="B35:I35"/>
    <mergeCell ref="B32:I32"/>
    <mergeCell ref="B33:I33"/>
    <mergeCell ref="B34:I34"/>
    <mergeCell ref="B18:I18"/>
    <mergeCell ref="A3:H3"/>
    <mergeCell ref="A1:H1"/>
    <mergeCell ref="B16:H16"/>
    <mergeCell ref="B5:H5"/>
    <mergeCell ref="B25:H25"/>
    <mergeCell ref="B22:H22"/>
    <mergeCell ref="B19:H19"/>
    <mergeCell ref="B24:H24"/>
    <mergeCell ref="B20:H20"/>
    <mergeCell ref="B21:H21"/>
    <mergeCell ref="B23:H23"/>
  </mergeCells>
  <phoneticPr fontId="3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K4"/>
  <sheetViews>
    <sheetView view="pageBreakPreview" zoomScale="70" zoomScaleNormal="75" zoomScaleSheetLayoutView="70" workbookViewId="0">
      <selection activeCell="O12" sqref="O12"/>
    </sheetView>
  </sheetViews>
  <sheetFormatPr defaultRowHeight="15.5"/>
  <cols>
    <col min="1" max="1" width="6.4609375" customWidth="1"/>
    <col min="3" max="3" width="8.07421875" customWidth="1"/>
    <col min="4" max="4" width="10" bestFit="1" customWidth="1"/>
    <col min="8" max="8" width="12.0742187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7" t="str">
        <f>"Result Graph For "&amp;Input!C7&amp;" @ "&amp;Input!C6&amp;" Using PPS-28 Gauge #"&amp;Input!C17&amp;""</f>
        <v>Result Graph For SGS @ A-22U Using PPS-28 Gauge #9246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5">
        <f>Input!C18</f>
        <v>2553.337</v>
      </c>
      <c r="E3" s="60" t="s">
        <v>173</v>
      </c>
      <c r="F3" s="60"/>
      <c r="G3" s="44" t="s">
        <v>33</v>
      </c>
      <c r="I3" s="165">
        <f>Input!C19</f>
        <v>233.41800000000001</v>
      </c>
      <c r="J3" s="60" t="s">
        <v>174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>
    <pageSetUpPr fitToPage="1"/>
  </sheetPr>
  <dimension ref="A1:K4"/>
  <sheetViews>
    <sheetView view="pageBreakPreview" zoomScale="70" zoomScaleNormal="75" zoomScaleSheetLayoutView="70" workbookViewId="0">
      <selection activeCell="P21" sqref="P21:P22"/>
    </sheetView>
  </sheetViews>
  <sheetFormatPr defaultRowHeight="15.5"/>
  <cols>
    <col min="1" max="1" width="6.4609375" customWidth="1"/>
    <col min="3" max="3" width="8.07421875" customWidth="1"/>
    <col min="4" max="4" width="8.84375" bestFit="1" customWidth="1"/>
    <col min="8" max="8" width="11.76562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7" t="str">
        <f>"Result Graph For "&amp;Input!C21&amp;" @ "&amp;Input!C6&amp;" Using PPS-28 Gauge #"&amp;Input!C21&amp;""</f>
        <v>Result Graph For 9084 @ A-22U Using PPS-28 Gauge #9084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5">
        <f>Input!C22</f>
        <v>2553.5059999999999</v>
      </c>
      <c r="E3" s="60" t="s">
        <v>173</v>
      </c>
      <c r="F3" s="60"/>
      <c r="G3" s="44" t="s">
        <v>33</v>
      </c>
      <c r="I3" s="165">
        <f>Input!C23</f>
        <v>233.41800000000001</v>
      </c>
      <c r="J3" s="60" t="s">
        <v>174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rowBreaks count="1" manualBreakCount="1">
    <brk id="28" max="9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A653D-89A3-4A96-A0AE-A35EE9BBF31D}">
  <sheetPr codeName="Sheet17">
    <pageSetUpPr fitToPage="1"/>
  </sheetPr>
  <dimension ref="A1:M118"/>
  <sheetViews>
    <sheetView view="pageBreakPreview" topLeftCell="A2" zoomScale="52" zoomScaleNormal="100" zoomScaleSheetLayoutView="52" workbookViewId="0">
      <selection activeCell="U20" sqref="U20"/>
    </sheetView>
  </sheetViews>
  <sheetFormatPr defaultColWidth="7.61328125" defaultRowHeight="14.5"/>
  <cols>
    <col min="1" max="1" width="8.4609375" style="98" customWidth="1"/>
    <col min="2" max="2" width="7.61328125" style="98"/>
    <col min="3" max="3" width="8" style="98" customWidth="1"/>
    <col min="4" max="4" width="15" style="98" customWidth="1"/>
    <col min="5" max="5" width="11.84375" style="98" customWidth="1"/>
    <col min="6" max="6" width="12.921875" style="98" customWidth="1"/>
    <col min="7" max="7" width="11.23046875" style="98" customWidth="1"/>
    <col min="8" max="8" width="16.69140625" style="98" customWidth="1"/>
    <col min="9" max="9" width="7.61328125" style="98"/>
    <col min="10" max="10" width="10.3828125" style="98" customWidth="1"/>
    <col min="11" max="11" width="9.53515625" style="98" customWidth="1"/>
    <col min="12" max="12" width="8.69140625" style="98" customWidth="1"/>
    <col min="13" max="13" width="13.921875" style="98" customWidth="1"/>
    <col min="14" max="16384" width="7.61328125" style="98"/>
  </cols>
  <sheetData>
    <row r="1" spans="1:13" ht="14.65" hidden="1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15.5">
      <c r="A2" s="99"/>
      <c r="B2" s="99"/>
      <c r="C2" s="99"/>
      <c r="D2" s="141"/>
      <c r="E2" s="99"/>
      <c r="F2" s="99"/>
      <c r="G2" s="99"/>
      <c r="H2" s="99"/>
      <c r="I2" s="99"/>
      <c r="J2" s="99"/>
      <c r="K2" s="99"/>
      <c r="L2" s="92"/>
      <c r="M2" s="181"/>
    </row>
    <row r="3" spans="1:13" ht="15.65" customHeight="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2"/>
      <c r="M3" s="181"/>
    </row>
    <row r="4" spans="1:13" ht="17.149999999999999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2"/>
      <c r="M4" s="182"/>
    </row>
    <row r="5" spans="1:13" ht="15" customHeight="1">
      <c r="A5" s="245"/>
      <c r="B5" s="245"/>
      <c r="C5" s="245"/>
      <c r="D5" s="93"/>
      <c r="E5" s="247"/>
      <c r="F5" s="247"/>
      <c r="G5" s="247"/>
      <c r="H5" s="247"/>
      <c r="I5" s="177"/>
      <c r="J5" s="183"/>
      <c r="K5" s="178"/>
      <c r="L5" s="178"/>
      <c r="M5" s="178"/>
    </row>
    <row r="6" spans="1:13" ht="15" customHeight="1">
      <c r="A6" s="245"/>
      <c r="B6" s="245"/>
      <c r="C6" s="245"/>
      <c r="D6" s="93"/>
      <c r="E6" s="248"/>
      <c r="F6" s="248"/>
      <c r="G6" s="248"/>
      <c r="H6" s="248"/>
      <c r="I6" s="177"/>
      <c r="J6" s="94"/>
      <c r="K6" s="184"/>
      <c r="L6" s="249"/>
      <c r="M6" s="249"/>
    </row>
    <row r="7" spans="1:13" ht="15" customHeight="1">
      <c r="A7" s="245"/>
      <c r="B7" s="245"/>
      <c r="C7" s="245"/>
      <c r="D7" s="93"/>
      <c r="E7" s="249"/>
      <c r="F7" s="249"/>
      <c r="G7" s="249"/>
      <c r="H7" s="249"/>
      <c r="I7" s="177"/>
      <c r="J7" s="185"/>
      <c r="K7" s="184"/>
      <c r="L7" s="245"/>
      <c r="M7" s="245"/>
    </row>
    <row r="8" spans="1:13" ht="15" customHeight="1">
      <c r="A8" s="245"/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</row>
    <row r="9" spans="1:13" ht="15" customHeight="1">
      <c r="A9" s="246"/>
      <c r="B9" s="246"/>
      <c r="C9" s="246"/>
      <c r="D9" s="246"/>
      <c r="E9" s="246"/>
      <c r="F9" s="93"/>
      <c r="G9" s="95"/>
      <c r="H9" s="95"/>
      <c r="I9" s="95"/>
      <c r="J9" s="95"/>
      <c r="K9" s="95"/>
      <c r="L9" s="95"/>
      <c r="M9" s="95"/>
    </row>
    <row r="10" spans="1:13" ht="15" customHeight="1">
      <c r="A10" s="95"/>
      <c r="B10" s="95"/>
      <c r="C10" s="95"/>
      <c r="D10" s="95"/>
      <c r="E10" s="95"/>
      <c r="F10" s="93"/>
      <c r="G10" s="95"/>
      <c r="H10" s="95"/>
      <c r="I10" s="95"/>
      <c r="J10" s="95"/>
      <c r="K10" s="95"/>
      <c r="L10" s="95"/>
      <c r="M10" s="95"/>
    </row>
    <row r="11" spans="1:13" ht="15" customHeight="1">
      <c r="A11" s="95"/>
      <c r="B11" s="95"/>
      <c r="C11" s="95"/>
      <c r="D11" s="95"/>
      <c r="E11" s="95"/>
      <c r="F11" s="93"/>
      <c r="G11" s="95"/>
      <c r="H11" s="95"/>
      <c r="I11" s="95"/>
      <c r="J11" s="95"/>
      <c r="K11" s="95"/>
      <c r="L11" s="95"/>
      <c r="M11" s="95"/>
    </row>
    <row r="12" spans="1:13" ht="15" customHeight="1">
      <c r="A12" s="234"/>
      <c r="B12" s="234"/>
      <c r="C12" s="234"/>
      <c r="D12" s="234"/>
      <c r="E12" s="234"/>
      <c r="F12" s="234"/>
      <c r="G12" s="234"/>
      <c r="H12" s="234"/>
      <c r="I12" s="234"/>
      <c r="J12" s="234"/>
      <c r="K12" s="234"/>
      <c r="L12" s="234"/>
      <c r="M12" s="234"/>
    </row>
    <row r="13" spans="1:13" ht="15" customHeight="1">
      <c r="A13" s="242"/>
      <c r="B13" s="242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</row>
    <row r="14" spans="1:13" ht="15" customHeight="1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</row>
    <row r="15" spans="1:13" ht="15" customHeight="1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43"/>
    </row>
    <row r="16" spans="1:13" ht="15" customHeight="1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43"/>
    </row>
    <row r="17" spans="1:13" ht="15" customHeight="1">
      <c r="A17" s="242"/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</row>
    <row r="18" spans="1:13" s="100" customFormat="1" ht="15" customHeight="1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</row>
    <row r="19" spans="1:13" s="142" customFormat="1" ht="30.75" customHeight="1">
      <c r="A19" s="244"/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4"/>
      <c r="M19" s="244"/>
    </row>
    <row r="20" spans="1:13" s="143" customFormat="1" ht="17.25" customHeight="1">
      <c r="A20" s="238"/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</row>
    <row r="21" spans="1:13" ht="18" customHeight="1">
      <c r="A21" s="238"/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</row>
    <row r="22" spans="1:13" ht="19.5" customHeight="1">
      <c r="A22" s="186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</row>
    <row r="23" spans="1:13" ht="15" customHeight="1">
      <c r="A23" s="238"/>
      <c r="B23" s="238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</row>
    <row r="24" spans="1:13" ht="17.25" customHeight="1">
      <c r="A24" s="239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</row>
    <row r="25" spans="1:13" ht="37.5" customHeight="1">
      <c r="A25" s="240"/>
      <c r="B25" s="240"/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</row>
    <row r="26" spans="1:13" ht="15" customHeight="1">
      <c r="A26" s="234"/>
      <c r="B26" s="234"/>
      <c r="C26" s="234"/>
      <c r="D26" s="234"/>
      <c r="E26" s="234"/>
      <c r="F26" s="234"/>
      <c r="G26" s="234"/>
      <c r="H26" s="234"/>
      <c r="I26" s="234"/>
      <c r="J26" s="234"/>
      <c r="K26" s="234"/>
      <c r="L26" s="234"/>
      <c r="M26" s="234"/>
    </row>
    <row r="27" spans="1:13" ht="15" customHeight="1">
      <c r="A27" s="229"/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</row>
    <row r="28" spans="1:13" ht="15" customHeight="1">
      <c r="A28" s="188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</row>
    <row r="29" spans="1:13" ht="15" customHeight="1">
      <c r="A29" s="190"/>
      <c r="B29" s="233"/>
      <c r="C29" s="233"/>
      <c r="D29" s="233"/>
      <c r="E29" s="233"/>
      <c r="F29" s="233"/>
      <c r="G29" s="233"/>
      <c r="H29" s="241"/>
      <c r="I29" s="241"/>
      <c r="J29" s="241"/>
      <c r="K29" s="241"/>
      <c r="L29" s="96"/>
      <c r="M29" s="191"/>
    </row>
    <row r="30" spans="1:13" ht="15" customHeight="1">
      <c r="A30" s="192"/>
      <c r="B30" s="193"/>
      <c r="C30" s="193"/>
      <c r="D30" s="236"/>
      <c r="E30" s="236"/>
      <c r="F30" s="236"/>
      <c r="G30" s="236"/>
      <c r="H30" s="237"/>
      <c r="I30" s="237"/>
      <c r="J30" s="237"/>
      <c r="K30" s="237"/>
      <c r="L30" s="97"/>
      <c r="M30" s="191"/>
    </row>
    <row r="31" spans="1:13" ht="15" customHeight="1">
      <c r="A31" s="194"/>
      <c r="B31" s="233"/>
      <c r="C31" s="233"/>
      <c r="D31" s="236"/>
      <c r="E31" s="236"/>
      <c r="F31" s="236"/>
      <c r="G31" s="236"/>
      <c r="H31" s="237"/>
      <c r="I31" s="237"/>
      <c r="J31" s="237"/>
      <c r="K31" s="237"/>
      <c r="L31" s="97"/>
      <c r="M31" s="191"/>
    </row>
    <row r="32" spans="1:13" ht="15" customHeight="1">
      <c r="A32" s="233"/>
      <c r="B32" s="233"/>
      <c r="C32" s="233"/>
      <c r="D32" s="193"/>
      <c r="E32" s="195"/>
      <c r="F32" s="195"/>
      <c r="G32" s="195"/>
      <c r="H32" s="176"/>
      <c r="I32" s="176"/>
      <c r="J32" s="176"/>
      <c r="K32" s="176"/>
      <c r="L32" s="176"/>
      <c r="M32" s="191"/>
    </row>
    <row r="33" spans="1:13" ht="15" customHeight="1">
      <c r="A33" s="234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</row>
    <row r="34" spans="1:13" ht="15" customHeight="1">
      <c r="A34" s="229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</row>
    <row r="35" spans="1:13" ht="15" customHeight="1">
      <c r="A35" s="235"/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</row>
    <row r="36" spans="1:13" ht="15" customHeight="1">
      <c r="A36" s="235"/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</row>
    <row r="37" spans="1:13" ht="15" customHeight="1">
      <c r="A37" s="234"/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</row>
    <row r="38" spans="1:13" ht="15" customHeight="1">
      <c r="A38" s="229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</row>
    <row r="39" spans="1:13" ht="15" customHeight="1">
      <c r="A39" s="230"/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</row>
    <row r="40" spans="1:13" ht="15" customHeight="1">
      <c r="A40" s="231"/>
      <c r="B40" s="231"/>
      <c r="C40" s="231"/>
      <c r="D40" s="232"/>
      <c r="E40" s="232"/>
      <c r="F40" s="232"/>
      <c r="G40" s="232"/>
      <c r="H40" s="232"/>
      <c r="I40" s="232"/>
      <c r="J40" s="232"/>
      <c r="K40" s="232"/>
      <c r="L40" s="232"/>
      <c r="M40" s="232"/>
    </row>
    <row r="41" spans="1:13" ht="15" customHeight="1">
      <c r="A41" s="196"/>
      <c r="B41" s="196"/>
      <c r="C41" s="196"/>
      <c r="D41" s="232"/>
      <c r="E41" s="232"/>
      <c r="F41" s="232"/>
      <c r="G41" s="232"/>
      <c r="H41" s="232"/>
      <c r="I41" s="232"/>
      <c r="J41" s="232"/>
      <c r="K41" s="232"/>
      <c r="L41" s="232"/>
      <c r="M41" s="232"/>
    </row>
    <row r="42" spans="1:13" s="101" customFormat="1" ht="36.75" customHeight="1">
      <c r="A42" s="197"/>
      <c r="B42" s="197"/>
      <c r="C42" s="198"/>
      <c r="D42" s="227"/>
      <c r="E42" s="227"/>
      <c r="F42" s="227"/>
      <c r="G42" s="227"/>
      <c r="H42" s="227"/>
      <c r="I42" s="227"/>
      <c r="J42" s="227"/>
      <c r="K42" s="227"/>
      <c r="L42" s="227"/>
      <c r="M42" s="227"/>
    </row>
    <row r="43" spans="1:13" s="101" customFormat="1" ht="18" customHeight="1">
      <c r="A43" s="197"/>
      <c r="B43" s="197"/>
      <c r="C43" s="198"/>
      <c r="D43" s="218"/>
      <c r="E43" s="218"/>
      <c r="F43" s="218"/>
      <c r="G43" s="218"/>
      <c r="H43" s="218"/>
      <c r="I43" s="218"/>
      <c r="J43" s="218"/>
      <c r="K43" s="218"/>
      <c r="L43" s="218"/>
      <c r="M43" s="218"/>
    </row>
    <row r="44" spans="1:13" s="101" customFormat="1" ht="28.5" customHeight="1">
      <c r="A44" s="197"/>
      <c r="B44" s="197"/>
      <c r="C44" s="198"/>
      <c r="D44" s="218"/>
      <c r="E44" s="218"/>
      <c r="F44" s="218"/>
      <c r="G44" s="218"/>
      <c r="H44" s="218"/>
      <c r="I44" s="218"/>
      <c r="J44" s="218"/>
      <c r="K44" s="218"/>
      <c r="L44" s="218"/>
      <c r="M44" s="218"/>
    </row>
    <row r="45" spans="1:13" s="101" customFormat="1" ht="17.25" customHeight="1">
      <c r="A45" s="197"/>
      <c r="B45" s="197"/>
      <c r="C45" s="198"/>
      <c r="D45" s="219"/>
      <c r="E45" s="219"/>
      <c r="F45" s="219"/>
      <c r="G45" s="219"/>
      <c r="H45" s="219"/>
      <c r="I45" s="219"/>
      <c r="J45" s="219"/>
      <c r="K45" s="219"/>
      <c r="L45" s="219"/>
      <c r="M45" s="219"/>
    </row>
    <row r="46" spans="1:13" s="101" customFormat="1" ht="17.25" customHeight="1">
      <c r="A46" s="197"/>
      <c r="B46" s="197"/>
      <c r="C46" s="198"/>
      <c r="D46" s="220"/>
      <c r="E46" s="220"/>
      <c r="F46" s="220"/>
      <c r="G46" s="220"/>
      <c r="H46" s="220"/>
      <c r="I46" s="220"/>
      <c r="J46" s="220"/>
      <c r="K46" s="220"/>
      <c r="L46" s="220"/>
      <c r="M46" s="220"/>
    </row>
    <row r="47" spans="1:13" s="101" customFormat="1" ht="18" customHeight="1">
      <c r="A47" s="197"/>
      <c r="B47" s="197"/>
      <c r="C47" s="198"/>
      <c r="D47" s="218"/>
      <c r="E47" s="218"/>
      <c r="F47" s="218"/>
      <c r="G47" s="218"/>
      <c r="H47" s="218"/>
      <c r="I47" s="218"/>
      <c r="J47" s="218"/>
      <c r="K47" s="218"/>
      <c r="L47" s="218"/>
      <c r="M47" s="218"/>
    </row>
    <row r="48" spans="1:13" s="101" customFormat="1" ht="27.75" customHeight="1">
      <c r="A48" s="197"/>
      <c r="B48" s="197"/>
      <c r="C48" s="198"/>
      <c r="D48" s="227"/>
      <c r="E48" s="227"/>
      <c r="F48" s="227"/>
      <c r="G48" s="227"/>
      <c r="H48" s="227"/>
      <c r="I48" s="227"/>
      <c r="J48" s="227"/>
      <c r="K48" s="227"/>
      <c r="L48" s="227"/>
      <c r="M48" s="227"/>
    </row>
    <row r="49" spans="1:13" s="101" customFormat="1" ht="18" customHeight="1">
      <c r="A49" s="197"/>
      <c r="B49" s="197"/>
      <c r="C49" s="198"/>
      <c r="D49" s="219"/>
      <c r="E49" s="219"/>
      <c r="F49" s="219"/>
      <c r="G49" s="219"/>
      <c r="H49" s="219"/>
      <c r="I49" s="219"/>
      <c r="J49" s="219"/>
      <c r="K49" s="219"/>
      <c r="L49" s="219"/>
      <c r="M49" s="219"/>
    </row>
    <row r="50" spans="1:13" s="101" customFormat="1" ht="17.25" customHeight="1">
      <c r="A50" s="197"/>
      <c r="B50" s="197"/>
      <c r="C50" s="198"/>
      <c r="D50" s="220"/>
      <c r="E50" s="220"/>
      <c r="F50" s="220"/>
      <c r="G50" s="220"/>
      <c r="H50" s="220"/>
      <c r="I50" s="220"/>
      <c r="J50" s="220"/>
      <c r="K50" s="220"/>
      <c r="L50" s="220"/>
      <c r="M50" s="220"/>
    </row>
    <row r="51" spans="1:13" s="101" customFormat="1" ht="30" customHeight="1">
      <c r="A51" s="197"/>
      <c r="B51" s="197"/>
      <c r="C51" s="198"/>
      <c r="D51" s="218"/>
      <c r="E51" s="218"/>
      <c r="F51" s="218"/>
      <c r="G51" s="218"/>
      <c r="H51" s="218"/>
      <c r="I51" s="218"/>
      <c r="J51" s="218"/>
      <c r="K51" s="218"/>
      <c r="L51" s="218"/>
      <c r="M51" s="218"/>
    </row>
    <row r="52" spans="1:13" s="101" customFormat="1" ht="17.25" customHeight="1">
      <c r="A52" s="197"/>
      <c r="B52" s="197"/>
      <c r="C52" s="198"/>
      <c r="D52" s="220"/>
      <c r="E52" s="220"/>
      <c r="F52" s="220"/>
      <c r="G52" s="220"/>
      <c r="H52" s="220"/>
      <c r="I52" s="220"/>
      <c r="J52" s="220"/>
      <c r="K52" s="220"/>
      <c r="L52" s="220"/>
      <c r="M52" s="220"/>
    </row>
    <row r="53" spans="1:13" s="101" customFormat="1" ht="30.75" customHeight="1">
      <c r="A53" s="197"/>
      <c r="B53" s="197"/>
      <c r="C53" s="198"/>
      <c r="D53" s="219"/>
      <c r="E53" s="219"/>
      <c r="F53" s="219"/>
      <c r="G53" s="219"/>
      <c r="H53" s="219"/>
      <c r="I53" s="219"/>
      <c r="J53" s="219"/>
      <c r="K53" s="219"/>
      <c r="L53" s="219"/>
      <c r="M53" s="219"/>
    </row>
    <row r="54" spans="1:13" s="101" customFormat="1" ht="55.5" customHeight="1">
      <c r="A54" s="197"/>
      <c r="B54" s="197"/>
      <c r="C54" s="198"/>
      <c r="D54" s="227"/>
      <c r="E54" s="227"/>
      <c r="F54" s="227"/>
      <c r="G54" s="227"/>
      <c r="H54" s="227"/>
      <c r="I54" s="227"/>
      <c r="J54" s="227"/>
      <c r="K54" s="227"/>
      <c r="L54" s="227"/>
      <c r="M54" s="227"/>
    </row>
    <row r="55" spans="1:13" s="101" customFormat="1" ht="15.75" customHeight="1">
      <c r="A55" s="197"/>
      <c r="B55" s="197"/>
      <c r="C55" s="198"/>
      <c r="D55" s="220"/>
      <c r="E55" s="220"/>
      <c r="F55" s="222"/>
      <c r="G55" s="222"/>
      <c r="H55" s="199"/>
      <c r="I55" s="223"/>
      <c r="J55" s="223"/>
      <c r="K55" s="224"/>
      <c r="L55" s="224"/>
      <c r="M55" s="200"/>
    </row>
    <row r="56" spans="1:13" s="101" customFormat="1" ht="15" customHeight="1">
      <c r="A56" s="197"/>
      <c r="B56" s="197"/>
      <c r="C56" s="198"/>
      <c r="D56" s="218"/>
      <c r="E56" s="218"/>
      <c r="F56" s="218"/>
      <c r="G56" s="218"/>
      <c r="H56" s="218"/>
      <c r="I56" s="218"/>
      <c r="J56" s="218"/>
      <c r="K56" s="218"/>
      <c r="L56" s="218"/>
      <c r="M56" s="218"/>
    </row>
    <row r="57" spans="1:13" s="101" customFormat="1" ht="16.5" customHeight="1">
      <c r="A57" s="197"/>
      <c r="B57" s="197"/>
      <c r="C57" s="198"/>
      <c r="D57" s="218"/>
      <c r="E57" s="218"/>
      <c r="F57" s="218"/>
      <c r="G57" s="218"/>
      <c r="H57" s="218"/>
      <c r="I57" s="218"/>
      <c r="J57" s="218"/>
      <c r="K57" s="218"/>
      <c r="L57" s="218"/>
      <c r="M57" s="218"/>
    </row>
    <row r="58" spans="1:13" s="101" customFormat="1" ht="16.5" customHeight="1">
      <c r="A58" s="197"/>
      <c r="B58" s="197"/>
      <c r="C58" s="198"/>
      <c r="D58" s="225"/>
      <c r="E58" s="225"/>
      <c r="F58" s="225"/>
      <c r="G58" s="225"/>
      <c r="H58" s="201"/>
      <c r="I58" s="226"/>
      <c r="J58" s="226"/>
      <c r="K58" s="226"/>
      <c r="L58" s="226"/>
      <c r="M58" s="202"/>
    </row>
    <row r="59" spans="1:13" s="101" customFormat="1" ht="17.25" customHeight="1">
      <c r="A59" s="197"/>
      <c r="B59" s="197"/>
      <c r="C59" s="198"/>
      <c r="D59" s="220"/>
      <c r="E59" s="220"/>
      <c r="F59" s="222"/>
      <c r="G59" s="222"/>
      <c r="H59" s="199"/>
      <c r="I59" s="223"/>
      <c r="J59" s="223"/>
      <c r="K59" s="224"/>
      <c r="L59" s="224"/>
      <c r="M59" s="200"/>
    </row>
    <row r="60" spans="1:13" s="101" customFormat="1" ht="18" customHeight="1">
      <c r="A60" s="197"/>
      <c r="B60" s="197"/>
      <c r="C60" s="198"/>
      <c r="D60" s="220"/>
      <c r="E60" s="220"/>
      <c r="F60" s="222"/>
      <c r="G60" s="222"/>
      <c r="H60" s="199"/>
      <c r="I60" s="223"/>
      <c r="J60" s="223"/>
      <c r="K60" s="224"/>
      <c r="L60" s="224"/>
      <c r="M60" s="200"/>
    </row>
    <row r="61" spans="1:13" s="101" customFormat="1" ht="15.75" customHeight="1">
      <c r="A61" s="197"/>
      <c r="B61" s="197"/>
      <c r="C61" s="198"/>
      <c r="D61" s="218"/>
      <c r="E61" s="218"/>
      <c r="F61" s="218"/>
      <c r="G61" s="218"/>
      <c r="H61" s="218"/>
      <c r="I61" s="218"/>
      <c r="J61" s="218"/>
      <c r="K61" s="218"/>
      <c r="L61" s="218"/>
      <c r="M61" s="218"/>
    </row>
    <row r="62" spans="1:13" s="101" customFormat="1" ht="18.75" customHeight="1">
      <c r="A62" s="197"/>
      <c r="B62" s="197"/>
      <c r="C62" s="198"/>
      <c r="D62" s="220"/>
      <c r="E62" s="220"/>
      <c r="F62" s="220"/>
      <c r="G62" s="220"/>
      <c r="H62" s="220"/>
      <c r="I62" s="220"/>
      <c r="J62" s="220"/>
      <c r="K62" s="220"/>
      <c r="L62" s="220"/>
      <c r="M62" s="220"/>
    </row>
    <row r="63" spans="1:13" s="101" customFormat="1" ht="17.25" customHeight="1">
      <c r="A63" s="197"/>
      <c r="B63" s="197"/>
      <c r="C63" s="198"/>
      <c r="D63" s="221"/>
      <c r="E63" s="221"/>
      <c r="F63" s="221"/>
      <c r="G63" s="221"/>
      <c r="H63" s="221"/>
      <c r="I63" s="221"/>
      <c r="J63" s="221"/>
      <c r="K63" s="221"/>
      <c r="L63" s="221"/>
      <c r="M63" s="221"/>
    </row>
    <row r="64" spans="1:13" s="101" customFormat="1" ht="21" customHeight="1">
      <c r="A64" s="197"/>
      <c r="B64" s="197"/>
      <c r="C64" s="198"/>
      <c r="D64" s="228"/>
      <c r="E64" s="228"/>
      <c r="F64" s="228"/>
      <c r="G64" s="228"/>
      <c r="H64" s="228"/>
      <c r="I64" s="228"/>
      <c r="J64" s="228"/>
      <c r="K64" s="228"/>
      <c r="L64" s="228"/>
      <c r="M64" s="228"/>
    </row>
    <row r="65" spans="1:13" s="101" customFormat="1" ht="30.75" customHeight="1">
      <c r="A65" s="197"/>
      <c r="B65" s="197"/>
      <c r="C65" s="198"/>
      <c r="D65" s="218"/>
      <c r="E65" s="218"/>
      <c r="F65" s="218"/>
      <c r="G65" s="218"/>
      <c r="H65" s="218"/>
      <c r="I65" s="218"/>
      <c r="J65" s="218"/>
      <c r="K65" s="218"/>
      <c r="L65" s="218"/>
      <c r="M65" s="218"/>
    </row>
    <row r="66" spans="1:13" s="101" customFormat="1" ht="17.25" customHeight="1">
      <c r="A66" s="197"/>
      <c r="B66" s="197"/>
      <c r="C66" s="198"/>
      <c r="D66" s="220"/>
      <c r="E66" s="220"/>
      <c r="F66" s="220"/>
      <c r="G66" s="220"/>
      <c r="H66" s="220"/>
      <c r="I66" s="220"/>
      <c r="J66" s="220"/>
      <c r="K66" s="220"/>
      <c r="L66" s="220"/>
      <c r="M66" s="220"/>
    </row>
    <row r="67" spans="1:13" s="101" customFormat="1" ht="30.75" customHeight="1">
      <c r="A67" s="197"/>
      <c r="B67" s="197"/>
      <c r="C67" s="198"/>
      <c r="D67" s="219"/>
      <c r="E67" s="219"/>
      <c r="F67" s="219"/>
      <c r="G67" s="219"/>
      <c r="H67" s="219"/>
      <c r="I67" s="219"/>
      <c r="J67" s="219"/>
      <c r="K67" s="219"/>
      <c r="L67" s="219"/>
      <c r="M67" s="219"/>
    </row>
    <row r="68" spans="1:13" s="101" customFormat="1" ht="60" customHeight="1">
      <c r="A68" s="197"/>
      <c r="B68" s="197"/>
      <c r="C68" s="198"/>
      <c r="D68" s="227"/>
      <c r="E68" s="227"/>
      <c r="F68" s="227"/>
      <c r="G68" s="227"/>
      <c r="H68" s="227"/>
      <c r="I68" s="227"/>
      <c r="J68" s="227"/>
      <c r="K68" s="227"/>
      <c r="L68" s="227"/>
      <c r="M68" s="227"/>
    </row>
    <row r="69" spans="1:13" s="101" customFormat="1" ht="15.75" customHeight="1">
      <c r="A69" s="197"/>
      <c r="B69" s="197"/>
      <c r="C69" s="198"/>
      <c r="D69" s="220"/>
      <c r="E69" s="220"/>
      <c r="F69" s="222"/>
      <c r="G69" s="222"/>
      <c r="H69" s="199"/>
      <c r="I69" s="223"/>
      <c r="J69" s="223"/>
      <c r="K69" s="224"/>
      <c r="L69" s="224"/>
      <c r="M69" s="200"/>
    </row>
    <row r="70" spans="1:13" s="101" customFormat="1" ht="15.75" customHeight="1">
      <c r="A70" s="197"/>
      <c r="B70" s="197"/>
      <c r="C70" s="198"/>
      <c r="D70" s="218"/>
      <c r="E70" s="218"/>
      <c r="F70" s="218"/>
      <c r="G70" s="218"/>
      <c r="H70" s="218"/>
      <c r="I70" s="218"/>
      <c r="J70" s="218"/>
      <c r="K70" s="218"/>
      <c r="L70" s="218"/>
      <c r="M70" s="218"/>
    </row>
    <row r="71" spans="1:13" s="101" customFormat="1" ht="29.25" customHeight="1">
      <c r="A71" s="197"/>
      <c r="B71" s="203"/>
      <c r="C71" s="198"/>
      <c r="D71" s="849"/>
      <c r="E71" s="849"/>
      <c r="F71" s="849"/>
      <c r="G71" s="849"/>
      <c r="H71" s="849"/>
      <c r="I71" s="849"/>
      <c r="J71" s="849"/>
      <c r="K71" s="849"/>
      <c r="L71" s="849"/>
      <c r="M71" s="849"/>
    </row>
    <row r="72" spans="1:13" s="101" customFormat="1" ht="18" customHeight="1">
      <c r="A72" s="197"/>
      <c r="B72" s="203"/>
      <c r="C72" s="198"/>
      <c r="D72" s="850"/>
      <c r="E72" s="850"/>
      <c r="F72" s="850"/>
      <c r="G72" s="850"/>
      <c r="H72" s="201"/>
      <c r="I72" s="851"/>
      <c r="J72" s="851"/>
      <c r="K72" s="851"/>
      <c r="L72" s="851"/>
      <c r="M72" s="202"/>
    </row>
    <row r="73" spans="1:13" s="101" customFormat="1" ht="15" customHeight="1">
      <c r="A73" s="203"/>
      <c r="B73" s="203"/>
      <c r="C73" s="198"/>
      <c r="D73" s="841"/>
      <c r="E73" s="841"/>
      <c r="F73" s="842"/>
      <c r="G73" s="842"/>
      <c r="H73" s="199"/>
      <c r="I73" s="843"/>
      <c r="J73" s="843"/>
      <c r="K73" s="844"/>
      <c r="L73" s="844"/>
      <c r="M73" s="200"/>
    </row>
    <row r="74" spans="1:13" s="101" customFormat="1" ht="15.75" customHeight="1">
      <c r="A74" s="203"/>
      <c r="B74" s="203"/>
      <c r="C74" s="198"/>
      <c r="D74" s="841"/>
      <c r="E74" s="841"/>
      <c r="F74" s="842"/>
      <c r="G74" s="842"/>
      <c r="H74" s="199"/>
      <c r="I74" s="843"/>
      <c r="J74" s="843"/>
      <c r="K74" s="844"/>
      <c r="L74" s="844"/>
      <c r="M74" s="200"/>
    </row>
    <row r="75" spans="1:13" s="101" customFormat="1" ht="20.25" customHeight="1">
      <c r="A75" s="203"/>
      <c r="B75" s="203"/>
      <c r="C75" s="198"/>
      <c r="D75" s="845"/>
      <c r="E75" s="845"/>
      <c r="F75" s="845"/>
      <c r="G75" s="845"/>
      <c r="H75" s="845"/>
      <c r="I75" s="845"/>
      <c r="J75" s="845"/>
      <c r="K75" s="845"/>
      <c r="L75" s="845"/>
      <c r="M75" s="845"/>
    </row>
    <row r="76" spans="1:13" s="101" customFormat="1" ht="15.75" customHeight="1">
      <c r="A76" s="203"/>
      <c r="B76" s="203"/>
      <c r="C76" s="198"/>
      <c r="D76" s="846"/>
      <c r="E76" s="846"/>
      <c r="F76" s="846"/>
      <c r="G76" s="846"/>
      <c r="H76" s="846"/>
      <c r="I76" s="846"/>
      <c r="J76" s="846"/>
      <c r="K76" s="846"/>
      <c r="L76" s="846"/>
      <c r="M76" s="846"/>
    </row>
    <row r="77" spans="1:13" s="101" customFormat="1" ht="73.5" customHeight="1">
      <c r="A77" s="203"/>
      <c r="B77" s="203"/>
      <c r="C77" s="198"/>
      <c r="D77" s="847"/>
      <c r="E77" s="847"/>
      <c r="F77" s="847"/>
      <c r="G77" s="847"/>
      <c r="H77" s="847"/>
      <c r="I77" s="847"/>
      <c r="J77" s="847"/>
      <c r="K77" s="847"/>
      <c r="L77" s="847"/>
      <c r="M77" s="847"/>
    </row>
    <row r="78" spans="1:13" s="101" customFormat="1" ht="36" customHeight="1">
      <c r="A78" s="203"/>
      <c r="B78" s="203"/>
      <c r="C78" s="198"/>
      <c r="D78" s="847"/>
      <c r="E78" s="847"/>
      <c r="F78" s="847"/>
      <c r="G78" s="847"/>
      <c r="H78" s="847"/>
      <c r="I78" s="847"/>
      <c r="J78" s="847"/>
      <c r="K78" s="847"/>
      <c r="L78" s="847"/>
      <c r="M78" s="847"/>
    </row>
    <row r="79" spans="1:13" s="101" customFormat="1" ht="29.25" customHeight="1">
      <c r="A79" s="203"/>
      <c r="B79" s="203"/>
      <c r="C79" s="198"/>
      <c r="D79" s="848"/>
      <c r="E79" s="848"/>
      <c r="F79" s="848"/>
      <c r="G79" s="848"/>
      <c r="H79" s="848"/>
      <c r="I79" s="848"/>
      <c r="J79" s="848"/>
      <c r="K79" s="848"/>
      <c r="L79" s="848"/>
      <c r="M79" s="848"/>
    </row>
    <row r="80" spans="1:13" s="101" customFormat="1" ht="15" customHeight="1">
      <c r="A80" s="203"/>
      <c r="B80" s="203"/>
      <c r="C80" s="198"/>
      <c r="D80" s="840"/>
      <c r="E80" s="840"/>
      <c r="F80" s="840"/>
      <c r="G80" s="840"/>
      <c r="H80" s="840"/>
      <c r="I80" s="840"/>
      <c r="J80" s="840"/>
      <c r="K80" s="840"/>
      <c r="L80" s="840"/>
      <c r="M80" s="840"/>
    </row>
    <row r="81" spans="1:13" s="101" customFormat="1" ht="15.75" customHeight="1">
      <c r="A81" s="203"/>
      <c r="B81" s="203"/>
      <c r="C81" s="198"/>
      <c r="D81" s="204"/>
      <c r="E81" s="205"/>
      <c r="F81" s="206"/>
      <c r="G81" s="207"/>
      <c r="H81" s="208"/>
      <c r="I81" s="204"/>
      <c r="J81" s="204"/>
      <c r="K81" s="204"/>
      <c r="L81" s="204"/>
      <c r="M81" s="204"/>
    </row>
    <row r="82" spans="1:13" s="101" customFormat="1" ht="15.75" customHeight="1">
      <c r="A82" s="203"/>
      <c r="B82" s="203"/>
      <c r="C82" s="198"/>
      <c r="D82" s="209"/>
      <c r="E82" s="205"/>
      <c r="F82" s="206"/>
      <c r="G82" s="207"/>
      <c r="H82" s="208"/>
      <c r="I82" s="204"/>
      <c r="J82" s="204"/>
      <c r="K82" s="204"/>
      <c r="L82" s="204"/>
      <c r="M82" s="204"/>
    </row>
    <row r="83" spans="1:13" s="101" customFormat="1">
      <c r="A83" s="203"/>
      <c r="B83" s="203"/>
      <c r="C83" s="198"/>
      <c r="D83" s="835"/>
      <c r="E83" s="835"/>
      <c r="F83" s="835"/>
      <c r="G83" s="835"/>
      <c r="H83" s="835"/>
      <c r="I83" s="835"/>
      <c r="J83" s="835"/>
      <c r="K83" s="835"/>
      <c r="L83" s="835"/>
      <c r="M83" s="835"/>
    </row>
    <row r="84" spans="1:13" ht="16.5" customHeight="1">
      <c r="A84" s="836"/>
      <c r="B84" s="836"/>
      <c r="C84" s="210"/>
      <c r="D84" s="211"/>
      <c r="E84" s="205"/>
      <c r="F84" s="206"/>
      <c r="G84" s="206"/>
      <c r="H84" s="208"/>
      <c r="I84" s="211"/>
      <c r="J84" s="211"/>
      <c r="K84" s="211"/>
      <c r="L84" s="211"/>
      <c r="M84" s="211"/>
    </row>
    <row r="85" spans="1:13" ht="17.25" customHeight="1">
      <c r="A85" s="836"/>
      <c r="B85" s="836"/>
      <c r="C85" s="836"/>
      <c r="D85" s="204"/>
      <c r="E85" s="205"/>
      <c r="F85" s="206"/>
      <c r="G85" s="206"/>
      <c r="H85" s="208"/>
      <c r="I85" s="204"/>
      <c r="J85" s="204"/>
      <c r="K85" s="204"/>
      <c r="L85" s="204"/>
      <c r="M85" s="204"/>
    </row>
    <row r="86" spans="1:13" ht="15" customHeight="1">
      <c r="A86" s="836"/>
      <c r="B86" s="836"/>
      <c r="C86" s="836"/>
      <c r="D86" s="209"/>
      <c r="E86" s="205"/>
      <c r="F86" s="206"/>
      <c r="G86" s="206"/>
      <c r="H86" s="208"/>
      <c r="I86" s="209"/>
      <c r="J86" s="209"/>
      <c r="K86" s="209"/>
      <c r="L86" s="209"/>
      <c r="M86" s="209"/>
    </row>
    <row r="87" spans="1:13" ht="28.5" customHeight="1">
      <c r="A87" s="837"/>
      <c r="B87" s="837"/>
      <c r="C87" s="837"/>
      <c r="D87" s="837"/>
      <c r="E87" s="837"/>
      <c r="F87" s="837"/>
      <c r="G87" s="837"/>
      <c r="H87" s="837"/>
      <c r="I87" s="837"/>
      <c r="J87" s="837"/>
      <c r="K87" s="837"/>
      <c r="L87" s="837"/>
      <c r="M87" s="837"/>
    </row>
    <row r="88" spans="1:13" ht="15" customHeight="1">
      <c r="A88" s="838"/>
      <c r="B88" s="838"/>
      <c r="C88" s="839"/>
      <c r="D88" s="839"/>
      <c r="E88" s="839"/>
      <c r="F88" s="839"/>
      <c r="G88" s="839"/>
      <c r="H88" s="212"/>
      <c r="I88" s="212"/>
      <c r="J88" s="839"/>
      <c r="K88" s="839"/>
      <c r="L88" s="839"/>
      <c r="M88" s="839"/>
    </row>
    <row r="89" spans="1:13" ht="17.25" customHeight="1">
      <c r="A89" s="830"/>
      <c r="B89" s="830"/>
      <c r="C89" s="144"/>
      <c r="D89" s="144"/>
      <c r="E89" s="213"/>
      <c r="F89" s="832"/>
      <c r="G89" s="832"/>
      <c r="H89" s="144"/>
      <c r="I89" s="144"/>
      <c r="J89" s="834"/>
      <c r="K89" s="834"/>
      <c r="L89" s="830"/>
      <c r="M89" s="830"/>
    </row>
    <row r="90" spans="1:13" ht="17.25" customHeight="1">
      <c r="A90" s="830"/>
      <c r="B90" s="830"/>
      <c r="C90" s="214"/>
      <c r="D90" s="214"/>
      <c r="E90" s="214"/>
      <c r="F90" s="830"/>
      <c r="G90" s="830"/>
      <c r="H90" s="215"/>
      <c r="I90" s="215"/>
      <c r="J90" s="831"/>
      <c r="K90" s="831"/>
      <c r="L90" s="829"/>
      <c r="M90" s="829"/>
    </row>
    <row r="91" spans="1:13" ht="15" customHeight="1">
      <c r="A91" s="830"/>
      <c r="B91" s="830"/>
      <c r="C91" s="832"/>
      <c r="D91" s="832"/>
      <c r="E91" s="832"/>
      <c r="F91" s="830"/>
      <c r="G91" s="830"/>
      <c r="H91" s="215"/>
      <c r="I91" s="215"/>
      <c r="J91" s="216"/>
      <c r="K91" s="216"/>
      <c r="L91" s="833"/>
      <c r="M91" s="833"/>
    </row>
    <row r="92" spans="1:13" ht="14.25" customHeight="1">
      <c r="A92" s="830"/>
      <c r="B92" s="830"/>
      <c r="C92" s="832"/>
      <c r="D92" s="832"/>
      <c r="E92" s="832"/>
      <c r="F92" s="830"/>
      <c r="G92" s="830"/>
      <c r="H92" s="215"/>
      <c r="I92" s="215"/>
      <c r="J92" s="216"/>
      <c r="K92" s="216"/>
      <c r="L92" s="833"/>
      <c r="M92" s="833"/>
    </row>
    <row r="93" spans="1:13" ht="15.75" customHeight="1">
      <c r="A93" s="215"/>
      <c r="B93" s="215"/>
      <c r="C93" s="144"/>
      <c r="D93" s="144"/>
      <c r="E93" s="144"/>
      <c r="F93" s="216"/>
      <c r="G93" s="216"/>
      <c r="H93" s="215"/>
      <c r="I93" s="215"/>
      <c r="J93" s="831"/>
      <c r="K93" s="831"/>
      <c r="L93" s="831"/>
      <c r="M93" s="831"/>
    </row>
    <row r="94" spans="1:13" ht="15.75" customHeight="1">
      <c r="A94" s="829"/>
      <c r="B94" s="829"/>
      <c r="C94" s="830"/>
      <c r="D94" s="830"/>
      <c r="E94" s="830"/>
      <c r="F94" s="831"/>
      <c r="G94" s="831"/>
      <c r="H94" s="217"/>
      <c r="I94" s="217"/>
      <c r="J94" s="831"/>
      <c r="K94" s="831"/>
      <c r="L94" s="831"/>
      <c r="M94" s="831"/>
    </row>
    <row r="95" spans="1:13" ht="12.75" customHeight="1"/>
    <row r="96" spans="1:13" ht="12.75" customHeight="1"/>
    <row r="97" ht="12" customHeight="1"/>
    <row r="98" ht="12" customHeight="1"/>
    <row r="99" ht="17.25" customHeight="1"/>
    <row r="100" ht="21" customHeight="1"/>
    <row r="101" ht="17.25" customHeight="1"/>
    <row r="102" ht="17.25" customHeight="1"/>
    <row r="103" ht="15" customHeight="1"/>
    <row r="104" ht="15" customHeight="1"/>
    <row r="105" ht="15" customHeight="1"/>
    <row r="106" ht="15" customHeight="1"/>
    <row r="107" ht="15" customHeight="1"/>
    <row r="108" ht="6.65" customHeight="1"/>
    <row r="109" ht="1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" customHeight="1"/>
    <row r="118" ht="15" customHeight="1"/>
  </sheetData>
  <mergeCells count="51">
    <mergeCell ref="D71:M71"/>
    <mergeCell ref="D72:E72"/>
    <mergeCell ref="F72:G72"/>
    <mergeCell ref="I72:J72"/>
    <mergeCell ref="K72:L72"/>
    <mergeCell ref="D80:M80"/>
    <mergeCell ref="D73:E73"/>
    <mergeCell ref="F73:G73"/>
    <mergeCell ref="I73:J73"/>
    <mergeCell ref="K73:L73"/>
    <mergeCell ref="D74:E74"/>
    <mergeCell ref="F74:G74"/>
    <mergeCell ref="I74:J74"/>
    <mergeCell ref="K74:L74"/>
    <mergeCell ref="D75:M75"/>
    <mergeCell ref="D76:M76"/>
    <mergeCell ref="D77:M77"/>
    <mergeCell ref="D78:M78"/>
    <mergeCell ref="D79:M79"/>
    <mergeCell ref="A89:B89"/>
    <mergeCell ref="F89:G89"/>
    <mergeCell ref="J89:K89"/>
    <mergeCell ref="L89:M89"/>
    <mergeCell ref="D83:M83"/>
    <mergeCell ref="A84:B84"/>
    <mergeCell ref="A85:C86"/>
    <mergeCell ref="A87:M87"/>
    <mergeCell ref="A88:B88"/>
    <mergeCell ref="C88:E88"/>
    <mergeCell ref="F88:G88"/>
    <mergeCell ref="J88:K88"/>
    <mergeCell ref="L88:M88"/>
    <mergeCell ref="A90:B90"/>
    <mergeCell ref="F90:G90"/>
    <mergeCell ref="J90:K90"/>
    <mergeCell ref="L90:M90"/>
    <mergeCell ref="A91:B91"/>
    <mergeCell ref="C91:E91"/>
    <mergeCell ref="F91:G91"/>
    <mergeCell ref="L91:M91"/>
    <mergeCell ref="A92:B92"/>
    <mergeCell ref="C92:E92"/>
    <mergeCell ref="F92:G92"/>
    <mergeCell ref="L92:M92"/>
    <mergeCell ref="J93:K93"/>
    <mergeCell ref="L93:M93"/>
    <mergeCell ref="A94:B94"/>
    <mergeCell ref="C94:E94"/>
    <mergeCell ref="F94:G94"/>
    <mergeCell ref="J94:K94"/>
    <mergeCell ref="L94:M94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pageSetUpPr fitToPage="1"/>
  </sheetPr>
  <dimension ref="A1:G54"/>
  <sheetViews>
    <sheetView view="pageBreakPreview" zoomScale="85" zoomScaleNormal="100" zoomScaleSheetLayoutView="85" workbookViewId="0">
      <selection activeCell="B13" sqref="B13"/>
    </sheetView>
  </sheetViews>
  <sheetFormatPr defaultColWidth="8.84375" defaultRowHeight="14.5"/>
  <cols>
    <col min="1" max="1" width="8.84375" style="612"/>
    <col min="2" max="2" width="15.4609375" style="612" bestFit="1" customWidth="1"/>
    <col min="3" max="3" width="8.84375" style="612"/>
    <col min="4" max="4" width="8.3046875" style="612" customWidth="1"/>
    <col min="5" max="5" width="14.23046875" style="612" bestFit="1" customWidth="1"/>
    <col min="6" max="6" width="16.07421875" style="612" bestFit="1" customWidth="1"/>
    <col min="7" max="7" width="8.84375" style="612"/>
    <col min="8" max="16384" width="8.84375" style="80"/>
  </cols>
  <sheetData>
    <row r="1" spans="2:6">
      <c r="B1" s="613"/>
      <c r="C1" s="613"/>
      <c r="D1" s="613"/>
      <c r="E1" s="613"/>
      <c r="F1" s="613"/>
    </row>
    <row r="2" spans="2:6">
      <c r="B2" s="601" t="s">
        <v>178</v>
      </c>
      <c r="C2" s="605"/>
      <c r="D2" s="606" t="str">
        <f>Input!C6</f>
        <v>A-22U</v>
      </c>
      <c r="E2" s="605"/>
      <c r="F2" s="607"/>
    </row>
    <row r="3" spans="2:6">
      <c r="B3" s="601" t="s">
        <v>329</v>
      </c>
      <c r="C3" s="605"/>
      <c r="D3" s="617">
        <f>Input!C8</f>
        <v>43433</v>
      </c>
      <c r="E3" s="605"/>
      <c r="F3" s="607"/>
    </row>
    <row r="4" spans="2:6">
      <c r="B4" s="601" t="s">
        <v>330</v>
      </c>
      <c r="C4" s="605"/>
      <c r="D4" s="606"/>
      <c r="E4" s="605"/>
      <c r="F4" s="607"/>
    </row>
    <row r="5" spans="2:6">
      <c r="B5" s="601" t="s">
        <v>331</v>
      </c>
      <c r="C5" s="605"/>
      <c r="D5" s="606"/>
      <c r="E5" s="605"/>
      <c r="F5" s="607"/>
    </row>
    <row r="6" spans="2:6">
      <c r="B6" s="601" t="s">
        <v>332</v>
      </c>
      <c r="C6" s="605"/>
      <c r="D6" s="606"/>
      <c r="E6" s="605"/>
      <c r="F6" s="607"/>
    </row>
    <row r="7" spans="2:6">
      <c r="B7" s="601" t="s">
        <v>333</v>
      </c>
      <c r="C7" s="605"/>
      <c r="D7" s="606"/>
      <c r="E7" s="605"/>
      <c r="F7" s="607"/>
    </row>
    <row r="8" spans="2:6">
      <c r="B8" s="607"/>
      <c r="C8" s="607"/>
      <c r="D8" s="607"/>
      <c r="E8" s="607"/>
      <c r="F8" s="607"/>
    </row>
    <row r="9" spans="2:6">
      <c r="B9" s="603" t="s">
        <v>169</v>
      </c>
      <c r="C9" s="603" t="s">
        <v>334</v>
      </c>
      <c r="D9" s="602" t="s">
        <v>337</v>
      </c>
      <c r="E9" s="603" t="s">
        <v>335</v>
      </c>
      <c r="F9" s="608" t="s">
        <v>336</v>
      </c>
    </row>
    <row r="10" spans="2:6">
      <c r="B10" s="609"/>
      <c r="C10" s="610"/>
      <c r="D10" s="610"/>
      <c r="E10" s="610"/>
      <c r="F10" s="602"/>
    </row>
    <row r="11" spans="2:6">
      <c r="B11" s="610"/>
      <c r="C11" s="610"/>
      <c r="D11" s="610"/>
      <c r="E11" s="610"/>
      <c r="F11" s="602"/>
    </row>
    <row r="12" spans="2:6">
      <c r="B12" s="611"/>
      <c r="C12" s="608"/>
      <c r="D12" s="608"/>
      <c r="E12" s="608"/>
      <c r="F12" s="603"/>
    </row>
    <row r="13" spans="2:6">
      <c r="B13" s="611"/>
      <c r="C13" s="608"/>
      <c r="D13" s="608"/>
      <c r="E13" s="608"/>
      <c r="F13" s="603"/>
    </row>
    <row r="14" spans="2:6">
      <c r="B14" s="611"/>
      <c r="C14" s="608"/>
      <c r="D14" s="608"/>
      <c r="E14" s="608"/>
      <c r="F14" s="603"/>
    </row>
    <row r="15" spans="2:6">
      <c r="B15" s="611"/>
      <c r="C15" s="608"/>
      <c r="D15" s="608"/>
      <c r="E15" s="608"/>
      <c r="F15" s="603"/>
    </row>
    <row r="16" spans="2:6">
      <c r="B16" s="611"/>
      <c r="C16" s="608"/>
      <c r="D16" s="608"/>
      <c r="E16" s="608"/>
      <c r="F16" s="603"/>
    </row>
    <row r="17" spans="2:6">
      <c r="B17" s="611"/>
      <c r="C17" s="608"/>
      <c r="D17" s="608"/>
      <c r="E17" s="608"/>
      <c r="F17" s="604"/>
    </row>
    <row r="18" spans="2:6">
      <c r="B18" s="611"/>
      <c r="C18" s="608"/>
      <c r="D18" s="608"/>
      <c r="E18" s="608"/>
      <c r="F18" s="603"/>
    </row>
    <row r="19" spans="2:6">
      <c r="B19" s="611"/>
      <c r="C19" s="608"/>
      <c r="D19" s="608"/>
      <c r="E19" s="608"/>
      <c r="F19" s="603"/>
    </row>
    <row r="20" spans="2:6">
      <c r="B20" s="611"/>
      <c r="C20" s="608"/>
      <c r="D20" s="608"/>
      <c r="E20" s="608"/>
      <c r="F20" s="604"/>
    </row>
    <row r="21" spans="2:6">
      <c r="B21" s="611"/>
      <c r="C21" s="608"/>
      <c r="D21" s="608"/>
      <c r="E21" s="608"/>
      <c r="F21" s="603"/>
    </row>
    <row r="22" spans="2:6">
      <c r="B22" s="611"/>
      <c r="C22" s="608"/>
      <c r="D22" s="608"/>
      <c r="E22" s="608"/>
      <c r="F22" s="603"/>
    </row>
    <row r="23" spans="2:6">
      <c r="B23" s="611"/>
      <c r="C23" s="608"/>
      <c r="D23" s="608"/>
      <c r="E23" s="608"/>
      <c r="F23" s="604"/>
    </row>
    <row r="24" spans="2:6">
      <c r="B24" s="611"/>
      <c r="C24" s="608"/>
      <c r="D24" s="608"/>
      <c r="E24" s="608"/>
      <c r="F24" s="603"/>
    </row>
    <row r="25" spans="2:6">
      <c r="B25" s="611"/>
      <c r="C25" s="608"/>
      <c r="D25" s="608"/>
      <c r="E25" s="608"/>
      <c r="F25" s="603"/>
    </row>
    <row r="26" spans="2:6">
      <c r="B26" s="611"/>
      <c r="C26" s="608"/>
      <c r="D26" s="608"/>
      <c r="E26" s="608"/>
      <c r="F26" s="604"/>
    </row>
    <row r="27" spans="2:6">
      <c r="B27" s="611"/>
      <c r="C27" s="608"/>
      <c r="D27" s="608"/>
      <c r="E27" s="608"/>
      <c r="F27" s="604"/>
    </row>
    <row r="28" spans="2:6">
      <c r="B28" s="611"/>
      <c r="C28" s="608"/>
      <c r="D28" s="608"/>
      <c r="E28" s="608"/>
      <c r="F28" s="603"/>
    </row>
    <row r="29" spans="2:6">
      <c r="B29" s="611"/>
      <c r="C29" s="608"/>
      <c r="D29" s="608"/>
      <c r="E29" s="608"/>
      <c r="F29" s="603"/>
    </row>
    <row r="30" spans="2:6">
      <c r="B30" s="611"/>
      <c r="C30" s="608"/>
      <c r="D30" s="608"/>
      <c r="E30" s="608"/>
      <c r="F30" s="604"/>
    </row>
    <row r="31" spans="2:6">
      <c r="B31" s="614"/>
      <c r="C31" s="615"/>
      <c r="D31" s="615"/>
      <c r="E31" s="615"/>
      <c r="F31" s="616"/>
    </row>
    <row r="32" spans="2:6">
      <c r="B32" s="614"/>
      <c r="C32" s="615"/>
      <c r="D32" s="615"/>
      <c r="E32" s="615"/>
      <c r="F32" s="616"/>
    </row>
    <row r="33" spans="2:5">
      <c r="B33" s="613"/>
      <c r="C33" s="613"/>
      <c r="D33" s="613"/>
      <c r="E33" s="613"/>
    </row>
    <row r="34" spans="2:5">
      <c r="B34" s="613"/>
      <c r="C34" s="613"/>
      <c r="D34" s="613"/>
      <c r="E34" s="613"/>
    </row>
    <row r="35" spans="2:5">
      <c r="B35" s="613"/>
      <c r="C35" s="613"/>
      <c r="D35" s="613"/>
      <c r="E35" s="613"/>
    </row>
    <row r="36" spans="2:5">
      <c r="B36" s="613"/>
      <c r="C36" s="613"/>
      <c r="D36" s="613"/>
      <c r="E36" s="613"/>
    </row>
    <row r="37" spans="2:5">
      <c r="B37" s="613"/>
      <c r="C37" s="613"/>
      <c r="D37" s="613"/>
      <c r="E37" s="613"/>
    </row>
    <row r="38" spans="2:5">
      <c r="B38" s="613"/>
      <c r="C38" s="613"/>
      <c r="D38" s="613"/>
      <c r="E38" s="613"/>
    </row>
    <row r="39" spans="2:5">
      <c r="B39" s="613"/>
      <c r="C39" s="613"/>
      <c r="D39" s="613"/>
      <c r="E39" s="613"/>
    </row>
    <row r="40" spans="2:5">
      <c r="B40" s="613"/>
      <c r="C40" s="613"/>
      <c r="D40" s="613"/>
      <c r="E40" s="613"/>
    </row>
    <row r="41" spans="2:5">
      <c r="B41" s="613"/>
      <c r="C41" s="613"/>
      <c r="D41" s="613"/>
      <c r="E41" s="613"/>
    </row>
    <row r="42" spans="2:5">
      <c r="B42" s="613"/>
      <c r="C42" s="613"/>
      <c r="D42" s="613"/>
      <c r="E42" s="613"/>
    </row>
    <row r="43" spans="2:5">
      <c r="B43" s="613"/>
      <c r="C43" s="613"/>
      <c r="D43" s="613"/>
      <c r="E43" s="613"/>
    </row>
    <row r="44" spans="2:5">
      <c r="B44" s="613"/>
      <c r="C44" s="613"/>
      <c r="D44" s="613"/>
      <c r="E44" s="613"/>
    </row>
    <row r="45" spans="2:5">
      <c r="B45" s="613"/>
      <c r="C45" s="613"/>
      <c r="D45" s="613"/>
      <c r="E45" s="613"/>
    </row>
    <row r="46" spans="2:5">
      <c r="B46" s="613"/>
      <c r="C46" s="613"/>
      <c r="D46" s="613"/>
      <c r="E46" s="613"/>
    </row>
    <row r="47" spans="2:5">
      <c r="B47" s="613"/>
      <c r="C47" s="613"/>
      <c r="D47" s="613"/>
      <c r="E47" s="613"/>
    </row>
    <row r="48" spans="2:5">
      <c r="B48" s="613"/>
      <c r="C48" s="613"/>
      <c r="D48" s="613"/>
      <c r="E48" s="613"/>
    </row>
    <row r="49" spans="2:5">
      <c r="B49" s="613"/>
      <c r="C49" s="613"/>
      <c r="D49" s="613"/>
      <c r="E49" s="613"/>
    </row>
    <row r="50" spans="2:5">
      <c r="B50" s="613"/>
      <c r="C50" s="613"/>
      <c r="D50" s="613"/>
      <c r="E50" s="613"/>
    </row>
    <row r="51" spans="2:5">
      <c r="B51" s="613"/>
      <c r="C51" s="613"/>
      <c r="D51" s="613"/>
      <c r="E51" s="613"/>
    </row>
    <row r="52" spans="2:5">
      <c r="B52" s="613"/>
      <c r="C52" s="613"/>
      <c r="D52" s="613"/>
      <c r="E52" s="613"/>
    </row>
    <row r="53" spans="2:5">
      <c r="B53" s="613"/>
      <c r="C53" s="613"/>
      <c r="D53" s="613"/>
      <c r="E53" s="613"/>
    </row>
    <row r="54" spans="2:5">
      <c r="B54" s="613"/>
      <c r="C54" s="613"/>
      <c r="D54" s="613"/>
      <c r="E54" s="613"/>
    </row>
  </sheetData>
  <printOptions horizont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sisl xmlns:xsi="http://www.w3.org/2001/XMLSchema-instance" xmlns:xsd="http://www.w3.org/2001/XMLSchema" xmlns="http://www.boldonjames.com/2008/01/sie/internal/label" sislVersion="0" policy="a894df29-9e07-45ae-95a6-4e7eb881815a">
  <element uid="01a40373-b9dd-4b9b-9ec4-eb7a27c52a46" value=""/>
  <element uid="88b1ccf5-78db-4d3a-a0cb-abb5249bc791" value=""/>
  <element uid="156167bd-046a-459b-9d5a-a42ee179a501" value=""/>
</sisl>
</file>

<file path=customXml/itemProps1.xml><?xml version="1.0" encoding="utf-8"?>
<ds:datastoreItem xmlns:ds="http://schemas.openxmlformats.org/officeDocument/2006/customXml" ds:itemID="{B9FA7F08-B193-4A5D-AE65-5071DF0ED5A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36C4CD2-B2EE-42A5-A6F1-EAE36C3D6AF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15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29" baseType="lpstr">
      <vt:lpstr>Input</vt:lpstr>
      <vt:lpstr>Cover Page</vt:lpstr>
      <vt:lpstr>Table of Content</vt:lpstr>
      <vt:lpstr>Schematic</vt:lpstr>
      <vt:lpstr>SOE</vt:lpstr>
      <vt:lpstr>LQC</vt:lpstr>
      <vt:lpstr>Gradient Stop</vt:lpstr>
      <vt:lpstr>Gradient Survey</vt:lpstr>
      <vt:lpstr>TVD</vt:lpstr>
      <vt:lpstr>Interpretation </vt:lpstr>
      <vt:lpstr>Finding &amp; Conclusion</vt:lpstr>
      <vt:lpstr>Result Graph Top Gauge</vt:lpstr>
      <vt:lpstr>Result Graph Bottom Gauge</vt:lpstr>
      <vt:lpstr>DOR</vt:lpstr>
      <vt:lpstr>Pressure Monitor</vt:lpstr>
      <vt:lpstr>Graph</vt:lpstr>
      <vt:lpstr>'Cover Page'!Print_Area</vt:lpstr>
      <vt:lpstr>DOR!Print_Area</vt:lpstr>
      <vt:lpstr>'Finding &amp; Conclusion'!Print_Area</vt:lpstr>
      <vt:lpstr>'Gradient Stop'!Print_Area</vt:lpstr>
      <vt:lpstr>'Gradient Survey'!Print_Area</vt:lpstr>
      <vt:lpstr>'Interpretation '!Print_Area</vt:lpstr>
      <vt:lpstr>'Pressure Monitor'!Print_Area</vt:lpstr>
      <vt:lpstr>'Result Graph Bottom Gauge'!Print_Area</vt:lpstr>
      <vt:lpstr>'Result Graph Top Gauge'!Print_Area</vt:lpstr>
      <vt:lpstr>Schematic!Print_Area</vt:lpstr>
      <vt:lpstr>SOE!Print_Area</vt:lpstr>
      <vt:lpstr>'Table of Content'!Print_Area</vt:lpstr>
      <vt:lpstr>TVD!Print_Area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ahmad.faiz@neudimension.com</dc:creator>
  <cp:keywords>P37r0n45DCS_OpenExternal</cp:keywords>
  <cp:lastModifiedBy>Ahmad Faiz</cp:lastModifiedBy>
  <cp:lastPrinted>2019-02-08T09:35:29Z</cp:lastPrinted>
  <dcterms:created xsi:type="dcterms:W3CDTF">1999-12-22T10:04:38Z</dcterms:created>
  <dcterms:modified xsi:type="dcterms:W3CDTF">2019-09-03T04:14:37Z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949f966a-54c3-4b15-bcf0-91216a7efad5</vt:lpwstr>
  </property>
  <property fmtid="{D5CDD505-2E9C-101B-9397-08002B2CF9AE}" pid="3" name="bjSaver">
    <vt:lpwstr>DyCJ18WRl35gIA9WNOlRmE4mNx2MGmoP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policy="a894df29-9e07-45ae-95a6-4e7eb881815a" xmlns="http://www.boldonjames.com/2008/01/sie/i</vt:lpwstr>
  </property>
  <property fmtid="{D5CDD505-2E9C-101B-9397-08002B2CF9AE}" pid="5" name="bjDocumentLabelXML-0">
    <vt:lpwstr>nternal/label"&gt;&lt;element uid="01a40373-b9dd-4b9b-9ec4-eb7a27c52a46" value="" /&gt;&lt;element uid="88b1ccf5-78db-4d3a-a0cb-abb5249bc791" value="" /&gt;&lt;element uid="156167bd-046a-459b-9d5a-a42ee179a501" value="" /&gt;&lt;/sisl&gt;</vt:lpwstr>
  </property>
  <property fmtid="{D5CDD505-2E9C-101B-9397-08002B2CF9AE}" pid="6" name="bjDocumentSecurityLabel">
    <vt:lpwstr>[Open] </vt:lpwstr>
  </property>
  <property fmtid="{D5CDD505-2E9C-101B-9397-08002B2CF9AE}" pid="7" name="DCSMetadata">
    <vt:lpwstr>P37r0n45DCS_OpenExternal</vt:lpwstr>
  </property>
  <property fmtid="{D5CDD505-2E9C-101B-9397-08002B2CF9AE}" pid="8" name="bjLeftFooterLabel">
    <vt:lpwstr>&amp;"Verdana,Regular"&amp;6&amp;K000000Open</vt:lpwstr>
  </property>
</Properties>
</file>