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6115" windowHeight="11310"/>
  </bookViews>
  <sheets>
    <sheet name="SGA data" sheetId="1" r:id="rId1"/>
    <sheet name="Gauss Curve" sheetId="4" r:id="rId2"/>
  </sheets>
  <definedNames>
    <definedName name="_xlnm.Print_Area" localSheetId="1">'Gauss Curve'!$A$1:$L$55</definedName>
  </definedNames>
  <calcPr calcId="145621"/>
</workbook>
</file>

<file path=xl/calcChain.xml><?xml version="1.0" encoding="utf-8"?>
<calcChain xmlns="http://schemas.openxmlformats.org/spreadsheetml/2006/main">
  <c r="F21" i="4" l="1"/>
  <c r="C25" i="4"/>
  <c r="C24" i="4"/>
  <c r="C23" i="4"/>
  <c r="C22" i="4"/>
  <c r="D21" i="1"/>
  <c r="D18" i="1"/>
  <c r="D15" i="1"/>
  <c r="P16" i="4" l="1"/>
  <c r="F24" i="4"/>
  <c r="F25" i="4"/>
  <c r="D13" i="4"/>
  <c r="P14" i="4" l="1"/>
  <c r="H21" i="4"/>
  <c r="J21" i="4"/>
  <c r="F22" i="4"/>
  <c r="F23" i="4"/>
  <c r="H22" i="4"/>
  <c r="P13" i="4"/>
  <c r="R13" i="4" s="1"/>
  <c r="J22" i="4"/>
  <c r="P15" i="4" l="1"/>
  <c r="R15" i="4" s="1"/>
  <c r="O18" i="4" s="1"/>
  <c r="O20" i="4" s="1"/>
  <c r="O19" i="4" l="1"/>
  <c r="P18" i="4"/>
  <c r="P20" i="4" s="1"/>
  <c r="O22" i="4" l="1"/>
  <c r="P19" i="4"/>
  <c r="Q18" i="4"/>
  <c r="Q20" i="4" s="1"/>
  <c r="R18" i="4" l="1"/>
  <c r="R20" i="4" s="1"/>
  <c r="Q19" i="4"/>
  <c r="P22" i="4"/>
  <c r="Q22" i="4" l="1"/>
  <c r="S18" i="4"/>
  <c r="S20" i="4" s="1"/>
  <c r="R19" i="4"/>
  <c r="R22" i="4" l="1"/>
  <c r="T18" i="4"/>
  <c r="T20" i="4" s="1"/>
  <c r="S19" i="4"/>
  <c r="S22" i="4" l="1"/>
  <c r="T19" i="4"/>
  <c r="U18" i="4"/>
  <c r="U20" i="4" s="1"/>
  <c r="U19" i="4" l="1"/>
  <c r="V18" i="4"/>
  <c r="V20" i="4" s="1"/>
  <c r="T22" i="4"/>
  <c r="V19" i="4" l="1"/>
  <c r="W18" i="4"/>
  <c r="W20" i="4" s="1"/>
  <c r="U22" i="4"/>
  <c r="W19" i="4" l="1"/>
  <c r="X18" i="4"/>
  <c r="X20" i="4" s="1"/>
  <c r="V22" i="4"/>
  <c r="X19" i="4" l="1"/>
  <c r="Y18" i="4"/>
  <c r="W22" i="4"/>
  <c r="Y20" i="4" l="1"/>
  <c r="Z18" i="4"/>
  <c r="Y19" i="4"/>
  <c r="X22" i="4"/>
  <c r="AA18" i="4" l="1"/>
  <c r="Z19" i="4"/>
  <c r="Z20" i="4"/>
  <c r="Y22" i="4"/>
  <c r="AA20" i="4" l="1"/>
  <c r="AA19" i="4"/>
  <c r="AB18" i="4"/>
  <c r="Z22" i="4"/>
  <c r="AC18" i="4" l="1"/>
  <c r="AB19" i="4"/>
  <c r="AB20" i="4"/>
  <c r="AA22" i="4"/>
  <c r="AC20" i="4" l="1"/>
  <c r="AC19" i="4"/>
  <c r="AB22" i="4"/>
  <c r="AD22" i="4" l="1"/>
  <c r="AC21" i="4" s="1"/>
  <c r="AC22" i="4"/>
  <c r="Z21" i="4" l="1"/>
  <c r="S21" i="4"/>
  <c r="T21" i="4"/>
  <c r="AA21" i="4"/>
  <c r="U21" i="4"/>
  <c r="V21" i="4"/>
  <c r="O21" i="4"/>
  <c r="W21" i="4"/>
  <c r="P21" i="4"/>
  <c r="X21" i="4"/>
  <c r="Q21" i="4"/>
  <c r="Y21" i="4"/>
  <c r="R21" i="4"/>
  <c r="AB21" i="4"/>
</calcChain>
</file>

<file path=xl/sharedStrings.xml><?xml version="1.0" encoding="utf-8"?>
<sst xmlns="http://schemas.openxmlformats.org/spreadsheetml/2006/main" count="44" uniqueCount="43">
  <si>
    <t>MIN</t>
  </si>
  <si>
    <t>MAX</t>
  </si>
  <si>
    <t>MOY</t>
  </si>
  <si>
    <t>Value</t>
  </si>
  <si>
    <r>
      <t xml:space="preserve">GAUSS CURVE
</t>
    </r>
    <r>
      <rPr>
        <i/>
        <sz val="12"/>
        <rFont val="Arial"/>
        <family val="2"/>
      </rPr>
      <t>Courbe de Gauss</t>
    </r>
  </si>
  <si>
    <t>REF. :</t>
  </si>
  <si>
    <t>Réalisé par :</t>
  </si>
  <si>
    <t>Date :</t>
  </si>
  <si>
    <t>Objet :</t>
  </si>
  <si>
    <t>jj/mm/aaaa</t>
  </si>
  <si>
    <t>Tolerance min.</t>
  </si>
  <si>
    <t>Tolerance max.</t>
  </si>
  <si>
    <t>Calcul de l'histogramme</t>
  </si>
  <si>
    <t>IT</t>
  </si>
  <si>
    <t>Kt =(nb de classe) =</t>
  </si>
  <si>
    <t>arrondi à</t>
  </si>
  <si>
    <t>Wt =(étendue) =</t>
  </si>
  <si>
    <r>
      <t>Read values V</t>
    </r>
    <r>
      <rPr>
        <i/>
        <sz val="8"/>
        <rFont val="Arial"/>
        <family val="2"/>
      </rPr>
      <t>aleurs relevées</t>
    </r>
  </si>
  <si>
    <t>ht =(larg de classe) =</t>
  </si>
  <si>
    <t>Limite inférieure =</t>
  </si>
  <si>
    <t>Test du Khi 2</t>
  </si>
  <si>
    <t>Classes</t>
  </si>
  <si>
    <t>Milieu</t>
  </si>
  <si>
    <t>Nb/classe</t>
  </si>
  <si>
    <t>Résolution (α)</t>
  </si>
  <si>
    <t>Ecart type (σ)</t>
  </si>
  <si>
    <t>&lt; Xb &lt;</t>
  </si>
  <si>
    <t>Gauss</t>
  </si>
  <si>
    <t>nb. D'échantillon (N)</t>
  </si>
  <si>
    <t>Xb-3σ</t>
  </si>
  <si>
    <t>&lt; σ &lt;</t>
  </si>
  <si>
    <t>valeure maxi</t>
  </si>
  <si>
    <t>Xb+3σ</t>
  </si>
  <si>
    <t>valeure mini</t>
  </si>
  <si>
    <t>6σ</t>
  </si>
  <si>
    <t>moyenne (Xb)</t>
  </si>
  <si>
    <t>t</t>
  </si>
  <si>
    <t>I-CUBE RESEARCH - ZI Thibaud - 30, Boulevard de Thibaud - 31104 TOULOUSE Cedex 1 - TEL +33 (5) 34 61 16 60 - FAX +33 (5) 34 61 23 00
SAS AU CAPITAL DE 1 010 000  - RCS TOULOUSE : 513 104 811</t>
  </si>
  <si>
    <t>Ce document est la propriété de I-Cube Research ; il ne peut être ni communiqué à des tiers, ni reproduit sans l’autorisation préalable écrite de I-Cube Research.
This document is the exclusive property of I-Cube Research ; it mustn’t be communicated to third parties or reproduced without written authorization from I-Cube Research.</t>
  </si>
  <si>
    <t>Date : 21/02/2014</t>
  </si>
  <si>
    <t>Page 1 of 2</t>
  </si>
  <si>
    <t>Warm-up. No included for calculations</t>
  </si>
  <si>
    <t>ENQ0009A_aammjj_Designation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</si>
</sst>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sz val="8"/>
      <name val="Arial"/>
      <family val="2"/>
    </font>
    <font>
      <b/>
      <sz val="12"/>
      <name val="Helvetica"/>
      <family val="2"/>
    </font>
    <font>
      <b/>
      <sz val="7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8"/>
      <name val="Arial"/>
    </font>
    <font>
      <i/>
      <sz val="8"/>
      <name val="Arial"/>
      <family val="2"/>
    </font>
    <font>
      <sz val="10"/>
      <name val="MS Sans Serif"/>
    </font>
    <font>
      <b/>
      <i/>
      <sz val="8"/>
      <name val="Arial"/>
      <family val="2"/>
    </font>
    <font>
      <sz val="7"/>
      <name val="Arial"/>
      <family val="2"/>
    </font>
    <font>
      <sz val="7"/>
      <name val="Arial"/>
    </font>
    <font>
      <sz val="10"/>
      <name val="Arial"/>
      <family val="2"/>
    </font>
    <font>
      <b/>
      <sz val="6"/>
      <name val="Arial"/>
      <family val="2"/>
    </font>
    <font>
      <i/>
      <sz val="7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2" fillId="0" borderId="0"/>
    <xf numFmtId="0" fontId="16" fillId="0" borderId="0"/>
  </cellStyleXfs>
  <cellXfs count="139">
    <xf numFmtId="0" fontId="0" fillId="0" borderId="0" xfId="0"/>
    <xf numFmtId="0" fontId="0" fillId="0" borderId="1" xfId="0" applyBorder="1"/>
    <xf numFmtId="0" fontId="0" fillId="0" borderId="2" xfId="0" applyBorder="1"/>
    <xf numFmtId="2" fontId="0" fillId="0" borderId="2" xfId="0" applyNumberFormat="1" applyBorder="1"/>
    <xf numFmtId="0" fontId="2" fillId="0" borderId="3" xfId="1" applyFont="1" applyBorder="1" applyAlignment="1" applyProtection="1">
      <alignment vertical="center"/>
    </xf>
    <xf numFmtId="0" fontId="2" fillId="0" borderId="4" xfId="1" applyFont="1" applyBorder="1" applyAlignment="1" applyProtection="1">
      <alignment vertical="center"/>
    </xf>
    <xf numFmtId="0" fontId="2" fillId="0" borderId="5" xfId="1" applyFont="1" applyBorder="1" applyAlignment="1" applyProtection="1">
      <alignment vertical="center"/>
    </xf>
    <xf numFmtId="0" fontId="3" fillId="0" borderId="6" xfId="1" applyFont="1" applyBorder="1" applyAlignment="1" applyProtection="1">
      <alignment vertical="center" wrapText="1"/>
    </xf>
    <xf numFmtId="0" fontId="3" fillId="0" borderId="0" xfId="1" applyFont="1" applyBorder="1" applyAlignment="1" applyProtection="1">
      <alignment vertical="center" wrapText="1"/>
    </xf>
    <xf numFmtId="0" fontId="5" fillId="0" borderId="0" xfId="1" applyFont="1" applyAlignment="1" applyProtection="1">
      <alignment vertical="center"/>
    </xf>
    <xf numFmtId="0" fontId="2" fillId="0" borderId="6" xfId="1" applyFont="1" applyBorder="1" applyAlignment="1" applyProtection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7" xfId="1" applyFont="1" applyBorder="1" applyAlignment="1" applyProtection="1">
      <alignment vertical="center"/>
    </xf>
    <xf numFmtId="0" fontId="6" fillId="0" borderId="8" xfId="1" applyFont="1" applyBorder="1" applyAlignment="1" applyProtection="1">
      <alignment vertical="center"/>
    </xf>
    <xf numFmtId="0" fontId="6" fillId="0" borderId="9" xfId="1" applyFont="1" applyBorder="1" applyAlignment="1" applyProtection="1">
      <alignment vertical="center"/>
    </xf>
    <xf numFmtId="0" fontId="6" fillId="0" borderId="10" xfId="1" applyFont="1" applyBorder="1" applyAlignment="1" applyProtection="1">
      <alignment vertical="center"/>
    </xf>
    <xf numFmtId="0" fontId="7" fillId="0" borderId="8" xfId="1" applyFont="1" applyBorder="1" applyAlignment="1" applyProtection="1">
      <alignment horizontal="left" vertical="center" wrapText="1"/>
    </xf>
    <xf numFmtId="0" fontId="8" fillId="0" borderId="6" xfId="1" applyFont="1" applyBorder="1" applyAlignment="1" applyProtection="1">
      <alignment vertical="center"/>
    </xf>
    <xf numFmtId="0" fontId="8" fillId="0" borderId="0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vertical="center" wrapText="1"/>
    </xf>
    <xf numFmtId="0" fontId="5" fillId="0" borderId="6" xfId="1" applyFont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8" fillId="0" borderId="6" xfId="1" applyFont="1" applyBorder="1" applyAlignment="1" applyProtection="1">
      <alignment vertical="center"/>
      <protection locked="0"/>
    </xf>
    <xf numFmtId="0" fontId="8" fillId="0" borderId="0" xfId="1" applyFont="1" applyBorder="1" applyAlignment="1" applyProtection="1">
      <alignment vertical="center"/>
      <protection locked="0"/>
    </xf>
    <xf numFmtId="0" fontId="9" fillId="0" borderId="3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horizontal="left" vertical="center"/>
    </xf>
    <xf numFmtId="0" fontId="5" fillId="0" borderId="4" xfId="1" applyFont="1" applyBorder="1" applyAlignment="1" applyProtection="1">
      <alignment horizontal="right" vertical="center"/>
      <protection locked="0"/>
    </xf>
    <xf numFmtId="0" fontId="10" fillId="0" borderId="5" xfId="1" applyFont="1" applyBorder="1"/>
    <xf numFmtId="0" fontId="5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Border="1" applyAlignment="1" applyProtection="1">
      <alignment vertical="center"/>
    </xf>
    <xf numFmtId="0" fontId="11" fillId="0" borderId="6" xfId="1" applyFont="1" applyBorder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0" fillId="0" borderId="7" xfId="1" applyFont="1" applyBorder="1"/>
    <xf numFmtId="0" fontId="5" fillId="0" borderId="0" xfId="2" applyFont="1"/>
    <xf numFmtId="0" fontId="9" fillId="0" borderId="6" xfId="1" applyFont="1" applyFill="1" applyBorder="1" applyAlignment="1" applyProtection="1">
      <alignment vertical="center"/>
    </xf>
    <xf numFmtId="0" fontId="5" fillId="0" borderId="0" xfId="2" applyFont="1" applyBorder="1"/>
    <xf numFmtId="164" fontId="5" fillId="0" borderId="0" xfId="2" applyNumberFormat="1" applyFont="1" applyBorder="1"/>
    <xf numFmtId="0" fontId="8" fillId="0" borderId="6" xfId="1" applyFont="1" applyFill="1" applyBorder="1" applyAlignment="1" applyProtection="1">
      <alignment vertical="center"/>
    </xf>
    <xf numFmtId="164" fontId="5" fillId="0" borderId="0" xfId="2" applyNumberFormat="1" applyFont="1" applyBorder="1" applyAlignment="1">
      <alignment horizontal="right"/>
    </xf>
    <xf numFmtId="0" fontId="13" fillId="0" borderId="6" xfId="1" applyFont="1" applyFill="1" applyBorder="1" applyAlignme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5" fillId="2" borderId="11" xfId="1" applyFont="1" applyFill="1" applyBorder="1" applyAlignment="1" applyProtection="1">
      <alignment vertical="center"/>
    </xf>
    <xf numFmtId="0" fontId="5" fillId="0" borderId="6" xfId="1" applyFont="1" applyBorder="1" applyAlignment="1" applyProtection="1">
      <alignment vertical="center"/>
    </xf>
    <xf numFmtId="0" fontId="5" fillId="0" borderId="7" xfId="1" applyFont="1" applyBorder="1" applyAlignment="1" applyProtection="1">
      <alignment vertical="center"/>
    </xf>
    <xf numFmtId="0" fontId="8" fillId="0" borderId="0" xfId="2" applyFont="1" applyBorder="1"/>
    <xf numFmtId="0" fontId="5" fillId="0" borderId="11" xfId="1" applyFont="1" applyBorder="1" applyAlignment="1" applyProtection="1">
      <alignment vertical="center"/>
    </xf>
    <xf numFmtId="0" fontId="5" fillId="0" borderId="11" xfId="2" applyFont="1" applyBorder="1" applyAlignment="1">
      <alignment horizontal="left"/>
    </xf>
    <xf numFmtId="0" fontId="5" fillId="0" borderId="11" xfId="2" applyFont="1" applyBorder="1"/>
    <xf numFmtId="164" fontId="5" fillId="0" borderId="11" xfId="2" applyNumberFormat="1" applyFont="1" applyBorder="1" applyAlignment="1">
      <alignment horizontal="right"/>
    </xf>
    <xf numFmtId="0" fontId="5" fillId="0" borderId="12" xfId="2" applyFont="1" applyBorder="1" applyAlignment="1">
      <alignment horizontal="left"/>
    </xf>
    <xf numFmtId="0" fontId="5" fillId="0" borderId="13" xfId="2" applyFont="1" applyBorder="1" applyAlignment="1">
      <alignment horizontal="left"/>
    </xf>
    <xf numFmtId="0" fontId="5" fillId="0" borderId="9" xfId="1" applyFont="1" applyFill="1" applyBorder="1" applyAlignment="1" applyProtection="1">
      <alignment vertical="center"/>
    </xf>
    <xf numFmtId="0" fontId="8" fillId="0" borderId="9" xfId="1" applyFont="1" applyFill="1" applyBorder="1" applyAlignment="1" applyProtection="1">
      <alignment horizontal="center" vertical="center"/>
    </xf>
    <xf numFmtId="0" fontId="9" fillId="0" borderId="6" xfId="1" applyFont="1" applyFill="1" applyBorder="1" applyAlignment="1" applyProtection="1">
      <alignment vertical="center"/>
      <protection locked="0"/>
    </xf>
    <xf numFmtId="0" fontId="11" fillId="2" borderId="11" xfId="1" applyFont="1" applyFill="1" applyBorder="1" applyAlignment="1" applyProtection="1">
      <alignment vertical="center"/>
    </xf>
    <xf numFmtId="0" fontId="8" fillId="0" borderId="0" xfId="1" applyFont="1" applyFill="1" applyBorder="1" applyAlignment="1" applyProtection="1">
      <alignment horizontal="left" vertical="center"/>
    </xf>
    <xf numFmtId="0" fontId="8" fillId="0" borderId="0" xfId="2" applyFont="1"/>
    <xf numFmtId="0" fontId="5" fillId="0" borderId="6" xfId="1" applyFont="1" applyFill="1" applyBorder="1" applyAlignment="1" applyProtection="1">
      <alignment vertical="center"/>
      <protection locked="0"/>
    </xf>
    <xf numFmtId="0" fontId="5" fillId="0" borderId="0" xfId="1" applyFont="1" applyFill="1" applyBorder="1" applyAlignment="1" applyProtection="1">
      <alignment vertical="center"/>
      <protection locked="0"/>
    </xf>
    <xf numFmtId="164" fontId="5" fillId="0" borderId="11" xfId="2" applyNumberFormat="1" applyFont="1" applyBorder="1"/>
    <xf numFmtId="0" fontId="5" fillId="0" borderId="6" xfId="1" applyFont="1" applyFill="1" applyBorder="1" applyAlignment="1" applyProtection="1">
      <alignment vertical="center"/>
    </xf>
    <xf numFmtId="0" fontId="8" fillId="0" borderId="0" xfId="1" applyFont="1" applyFill="1" applyBorder="1" applyAlignment="1" applyProtection="1">
      <alignment horizontal="center" vertical="center"/>
      <protection locked="0"/>
    </xf>
    <xf numFmtId="3" fontId="5" fillId="0" borderId="11" xfId="2" applyNumberFormat="1" applyFont="1" applyBorder="1"/>
    <xf numFmtId="0" fontId="11" fillId="0" borderId="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4" fontId="5" fillId="2" borderId="11" xfId="1" applyNumberFormat="1" applyFont="1" applyFill="1" applyBorder="1" applyAlignment="1" applyProtection="1">
      <alignment vertical="center"/>
    </xf>
    <xf numFmtId="4" fontId="5" fillId="0" borderId="11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164" fontId="5" fillId="0" borderId="0" xfId="1" applyNumberFormat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  <protection locked="0"/>
    </xf>
    <xf numFmtId="4" fontId="5" fillId="0" borderId="11" xfId="1" applyNumberFormat="1" applyFont="1" applyFill="1" applyBorder="1" applyAlignment="1" applyProtection="1">
      <alignment vertical="center" wrapText="1"/>
    </xf>
    <xf numFmtId="0" fontId="5" fillId="0" borderId="0" xfId="1" applyFont="1" applyFill="1" applyBorder="1" applyAlignment="1" applyProtection="1">
      <alignment vertical="center" wrapText="1"/>
      <protection locked="0"/>
    </xf>
    <xf numFmtId="0" fontId="8" fillId="0" borderId="0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 wrapText="1"/>
      <protection locked="0"/>
    </xf>
    <xf numFmtId="4" fontId="5" fillId="0" borderId="0" xfId="1" applyNumberFormat="1" applyFont="1" applyFill="1" applyBorder="1" applyAlignment="1" applyProtection="1">
      <alignment vertical="center"/>
    </xf>
    <xf numFmtId="4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Fill="1" applyBorder="1" applyAlignment="1" applyProtection="1">
      <alignment horizontal="left" vertical="center"/>
    </xf>
    <xf numFmtId="0" fontId="10" fillId="0" borderId="0" xfId="1" applyFont="1" applyBorder="1" applyAlignment="1"/>
    <xf numFmtId="0" fontId="5" fillId="0" borderId="0" xfId="1" applyFont="1" applyFill="1" applyBorder="1" applyAlignment="1" applyProtection="1">
      <alignment horizontal="left" vertical="top"/>
      <protection locked="0"/>
    </xf>
    <xf numFmtId="0" fontId="5" fillId="0" borderId="0" xfId="1" applyFont="1" applyFill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/>
      <protection locked="0"/>
    </xf>
    <xf numFmtId="0" fontId="1" fillId="0" borderId="0" xfId="1" applyBorder="1" applyAlignment="1"/>
    <xf numFmtId="0" fontId="1" fillId="0" borderId="0" xfId="1" applyBorder="1" applyAlignment="1">
      <alignment vertical="center"/>
    </xf>
    <xf numFmtId="0" fontId="1" fillId="0" borderId="7" xfId="1" applyBorder="1" applyAlignment="1">
      <alignment vertical="center"/>
    </xf>
    <xf numFmtId="0" fontId="14" fillId="0" borderId="0" xfId="1" applyFont="1" applyFill="1" applyBorder="1" applyAlignment="1" applyProtection="1">
      <alignment vertical="center" wrapText="1"/>
    </xf>
    <xf numFmtId="0" fontId="14" fillId="0" borderId="0" xfId="1" applyFont="1" applyAlignment="1" applyProtection="1">
      <alignment vertical="center"/>
    </xf>
    <xf numFmtId="0" fontId="14" fillId="0" borderId="6" xfId="1" applyFont="1" applyBorder="1" applyAlignment="1" applyProtection="1">
      <alignment vertical="center"/>
    </xf>
    <xf numFmtId="0" fontId="14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wrapText="1"/>
    </xf>
    <xf numFmtId="0" fontId="14" fillId="0" borderId="0" xfId="1" applyFont="1" applyFill="1" applyBorder="1" applyAlignment="1" applyProtection="1">
      <alignment vertical="center"/>
    </xf>
    <xf numFmtId="0" fontId="5" fillId="0" borderId="0" xfId="1" applyFont="1" applyBorder="1" applyAlignment="1" applyProtection="1">
      <alignment wrapText="1"/>
      <protection locked="0"/>
    </xf>
    <xf numFmtId="0" fontId="14" fillId="0" borderId="8" xfId="1" applyFont="1" applyBorder="1" applyAlignment="1" applyProtection="1">
      <alignment vertical="center"/>
    </xf>
    <xf numFmtId="0" fontId="14" fillId="0" borderId="9" xfId="1" applyFont="1" applyBorder="1" applyAlignment="1" applyProtection="1">
      <alignment vertical="center"/>
    </xf>
    <xf numFmtId="0" fontId="5" fillId="0" borderId="9" xfId="1" applyFont="1" applyFill="1" applyBorder="1" applyAlignment="1" applyProtection="1">
      <alignment horizontal="left" vertical="top"/>
      <protection locked="0"/>
    </xf>
    <xf numFmtId="0" fontId="5" fillId="0" borderId="9" xfId="1" applyFont="1" applyBorder="1" applyAlignment="1" applyProtection="1">
      <alignment wrapText="1"/>
      <protection locked="0"/>
    </xf>
    <xf numFmtId="0" fontId="5" fillId="0" borderId="10" xfId="1" applyFont="1" applyBorder="1" applyAlignment="1" applyProtection="1">
      <alignment wrapText="1"/>
      <protection locked="0"/>
    </xf>
    <xf numFmtId="0" fontId="14" fillId="0" borderId="4" xfId="1" applyFont="1" applyFill="1" applyBorder="1" applyAlignment="1" applyProtection="1">
      <alignment vertical="center"/>
    </xf>
    <xf numFmtId="0" fontId="14" fillId="0" borderId="4" xfId="1" applyFont="1" applyFill="1" applyBorder="1" applyAlignment="1" applyProtection="1">
      <alignment vertical="center"/>
      <protection locked="0"/>
    </xf>
    <xf numFmtId="0" fontId="14" fillId="0" borderId="4" xfId="1" applyFont="1" applyFill="1" applyBorder="1" applyAlignment="1" applyProtection="1">
      <alignment vertical="center" wrapText="1"/>
      <protection locked="0"/>
    </xf>
    <xf numFmtId="0" fontId="14" fillId="0" borderId="4" xfId="1" applyFont="1" applyFill="1" applyBorder="1" applyAlignment="1" applyProtection="1">
      <alignment horizontal="left" vertical="center"/>
    </xf>
    <xf numFmtId="0" fontId="15" fillId="0" borderId="0" xfId="1" applyFont="1"/>
    <xf numFmtId="0" fontId="18" fillId="0" borderId="14" xfId="3" applyFont="1" applyBorder="1" applyAlignment="1">
      <alignment vertical="center"/>
    </xf>
    <xf numFmtId="0" fontId="14" fillId="0" borderId="14" xfId="3" applyFont="1" applyBorder="1" applyAlignment="1" applyProtection="1">
      <alignment vertical="center"/>
    </xf>
    <xf numFmtId="0" fontId="18" fillId="0" borderId="14" xfId="3" applyFont="1" applyBorder="1" applyAlignment="1">
      <alignment horizontal="right" vertical="center"/>
    </xf>
    <xf numFmtId="0" fontId="5" fillId="0" borderId="14" xfId="1" applyFont="1" applyFill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vertical="center"/>
      <protection locked="0"/>
    </xf>
    <xf numFmtId="0" fontId="1" fillId="0" borderId="0" xfId="1" applyBorder="1"/>
    <xf numFmtId="0" fontId="1" fillId="0" borderId="0" xfId="1"/>
    <xf numFmtId="0" fontId="5" fillId="0" borderId="0" xfId="1" applyFont="1" applyFill="1" applyBorder="1" applyAlignment="1" applyProtection="1">
      <alignment horizontal="left"/>
      <protection locked="0"/>
    </xf>
    <xf numFmtId="0" fontId="5" fillId="0" borderId="0" xfId="1" applyFont="1" applyBorder="1" applyAlignment="1" applyProtection="1">
      <alignment horizontal="left" vertical="top"/>
    </xf>
    <xf numFmtId="0" fontId="0" fillId="0" borderId="11" xfId="0" applyBorder="1"/>
    <xf numFmtId="0" fontId="0" fillId="0" borderId="0" xfId="0" applyFont="1" applyAlignment="1">
      <alignment horizontal="center"/>
    </xf>
    <xf numFmtId="0" fontId="0" fillId="0" borderId="0" xfId="0" applyFont="1"/>
    <xf numFmtId="0" fontId="19" fillId="2" borderId="11" xfId="1" applyFont="1" applyFill="1" applyBorder="1" applyAlignment="1" applyProtection="1">
      <alignment vertical="center"/>
    </xf>
    <xf numFmtId="0" fontId="19" fillId="3" borderId="11" xfId="1" applyFont="1" applyFill="1" applyBorder="1" applyAlignment="1" applyProtection="1">
      <alignment vertical="center"/>
    </xf>
    <xf numFmtId="0" fontId="8" fillId="0" borderId="8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3" fillId="0" borderId="3" xfId="1" applyFont="1" applyBorder="1" applyAlignment="1" applyProtection="1">
      <alignment horizontal="center" vertical="center" wrapText="1"/>
    </xf>
    <xf numFmtId="0" fontId="3" fillId="0" borderId="4" xfId="1" applyFont="1" applyBorder="1" applyAlignment="1" applyProtection="1">
      <alignment horizontal="center" vertical="center" wrapText="1"/>
    </xf>
    <xf numFmtId="0" fontId="3" fillId="0" borderId="5" xfId="1" applyFont="1" applyBorder="1" applyAlignment="1" applyProtection="1">
      <alignment horizontal="center" vertical="center" wrapText="1"/>
    </xf>
    <xf numFmtId="0" fontId="3" fillId="0" borderId="6" xfId="1" applyFont="1" applyBorder="1" applyAlignment="1" applyProtection="1">
      <alignment horizontal="center" vertical="center" wrapText="1"/>
    </xf>
    <xf numFmtId="0" fontId="3" fillId="0" borderId="0" xfId="1" applyFont="1" applyBorder="1" applyAlignment="1" applyProtection="1">
      <alignment horizontal="center" vertical="center" wrapText="1"/>
    </xf>
    <xf numFmtId="0" fontId="3" fillId="0" borderId="7" xfId="1" applyFont="1" applyBorder="1" applyAlignment="1" applyProtection="1">
      <alignment horizontal="center" vertical="center" wrapText="1"/>
    </xf>
    <xf numFmtId="0" fontId="8" fillId="0" borderId="9" xfId="1" applyFont="1" applyBorder="1" applyAlignment="1" applyProtection="1">
      <alignment horizontal="left" vertical="center"/>
    </xf>
    <xf numFmtId="0" fontId="8" fillId="0" borderId="10" xfId="1" applyFont="1" applyBorder="1" applyAlignment="1" applyProtection="1">
      <alignment horizontal="left" vertical="center"/>
    </xf>
    <xf numFmtId="0" fontId="5" fillId="0" borderId="3" xfId="1" applyFont="1" applyBorder="1" applyAlignment="1" applyProtection="1">
      <alignment horizontal="left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5" xfId="1" applyFont="1" applyBorder="1" applyAlignment="1" applyProtection="1">
      <alignment horizontal="left" vertical="center" wrapText="1"/>
    </xf>
    <xf numFmtId="0" fontId="17" fillId="0" borderId="14" xfId="3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left" vertical="center"/>
    </xf>
    <xf numFmtId="0" fontId="5" fillId="0" borderId="0" xfId="1" applyFont="1" applyBorder="1" applyAlignment="1" applyProtection="1">
      <alignment horizontal="left" vertical="top" wrapText="1"/>
    </xf>
    <xf numFmtId="0" fontId="5" fillId="0" borderId="0" xfId="1" applyFont="1" applyFill="1" applyBorder="1" applyAlignment="1" applyProtection="1">
      <alignment horizontal="left" vertical="top" wrapText="1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 applyBorder="1" applyAlignment="1" applyProtection="1">
      <alignment horizontal="left" wrapText="1"/>
    </xf>
    <xf numFmtId="0" fontId="5" fillId="0" borderId="0" xfId="1" applyFont="1" applyFill="1" applyBorder="1" applyAlignment="1" applyProtection="1">
      <alignment horizontal="center" wrapText="1"/>
      <protection locked="0"/>
    </xf>
    <xf numFmtId="0" fontId="17" fillId="0" borderId="0" xfId="3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_Capa échantillon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780521977925748E-2"/>
          <c:y val="4.8701298701298704E-2"/>
          <c:w val="0.77618418794287736"/>
          <c:h val="0.89935064935064934"/>
        </c:manualLayout>
      </c:layout>
      <c:barChart>
        <c:barDir val="col"/>
        <c:grouping val="clustered"/>
        <c:varyColors val="0"/>
        <c:ser>
          <c:idx val="0"/>
          <c:order val="0"/>
          <c:tx>
            <c:v>Nb/classe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'Gauss Curve'!$O$19:$AC$19</c:f>
              <c:numCache>
                <c:formatCode>#,##0.000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cat>
          <c:val>
            <c:numRef>
              <c:f>'Gauss Curve'!$O$20:$AC$20</c:f>
              <c:numCache>
                <c:formatCode>#,##0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973952"/>
        <c:axId val="54975488"/>
      </c:barChart>
      <c:lineChart>
        <c:grouping val="standard"/>
        <c:varyColors val="0"/>
        <c:ser>
          <c:idx val="1"/>
          <c:order val="1"/>
          <c:tx>
            <c:v>Gauss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'Gauss Curve'!$O$19:$AC$19</c:f>
              <c:numCache>
                <c:formatCode>#,##0.000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cat>
          <c:val>
            <c:numRef>
              <c:f>'Gauss Curve'!$O$21:$AC$21</c:f>
              <c:numCache>
                <c:formatCode>#,##0.000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973952"/>
        <c:axId val="54975488"/>
      </c:lineChart>
      <c:catAx>
        <c:axId val="54973952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97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975488"/>
        <c:scaling>
          <c:orientation val="minMax"/>
          <c:min val="-0.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97395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509383032547293"/>
          <c:y val="5.844155844155844E-2"/>
          <c:w val="0.12338603023459283"/>
          <c:h val="0.126623376623376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8</xdr:row>
      <xdr:rowOff>57150</xdr:rowOff>
    </xdr:from>
    <xdr:to>
      <xdr:col>14</xdr:col>
      <xdr:colOff>561975</xdr:colOff>
      <xdr:row>23</xdr:row>
      <xdr:rowOff>133350</xdr:rowOff>
    </xdr:to>
    <xdr:graphicFrame macro="">
      <xdr:nvGraphicFramePr>
        <xdr:cNvPr id="3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66675</xdr:colOff>
      <xdr:row>1</xdr:row>
      <xdr:rowOff>9525</xdr:rowOff>
    </xdr:from>
    <xdr:to>
      <xdr:col>2</xdr:col>
      <xdr:colOff>276225</xdr:colOff>
      <xdr:row>6</xdr:row>
      <xdr:rowOff>0</xdr:rowOff>
    </xdr:to>
    <xdr:sp macro="" textlink="">
      <xdr:nvSpPr>
        <xdr:cNvPr id="4" name="Accolade fermante 3"/>
        <xdr:cNvSpPr/>
      </xdr:nvSpPr>
      <xdr:spPr>
        <a:xfrm>
          <a:off x="942975" y="200025"/>
          <a:ext cx="209550" cy="94297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1</xdr:col>
      <xdr:colOff>590550</xdr:colOff>
      <xdr:row>3</xdr:row>
      <xdr:rowOff>209550</xdr:rowOff>
    </xdr:to>
    <xdr:pic>
      <xdr:nvPicPr>
        <xdr:cNvPr id="3" name="Image 13" descr="X:\MEDIAS\Logos\I-Cube\logo_iCube_color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28575"/>
          <a:ext cx="514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D7" sqref="D7"/>
    </sheetView>
  </sheetViews>
  <sheetFormatPr defaultColWidth="11.42578125" defaultRowHeight="15" x14ac:dyDescent="0.25"/>
  <cols>
    <col min="1" max="1" width="3" bestFit="1" customWidth="1"/>
    <col min="2" max="2" width="10.140625" style="114" customWidth="1"/>
    <col min="3" max="3" width="4.42578125" customWidth="1"/>
  </cols>
  <sheetData>
    <row r="1" spans="1:4" x14ac:dyDescent="0.25">
      <c r="B1" s="113" t="s">
        <v>3</v>
      </c>
    </row>
    <row r="2" spans="1:4" x14ac:dyDescent="0.25">
      <c r="A2" s="112">
        <v>1</v>
      </c>
      <c r="B2" s="116"/>
    </row>
    <row r="3" spans="1:4" x14ac:dyDescent="0.25">
      <c r="A3" s="112">
        <v>2</v>
      </c>
      <c r="B3" s="116"/>
    </row>
    <row r="4" spans="1:4" x14ac:dyDescent="0.25">
      <c r="A4" s="112">
        <v>3</v>
      </c>
      <c r="B4" s="116"/>
      <c r="D4" t="s">
        <v>41</v>
      </c>
    </row>
    <row r="5" spans="1:4" x14ac:dyDescent="0.25">
      <c r="A5" s="112">
        <v>4</v>
      </c>
      <c r="B5" s="116"/>
    </row>
    <row r="6" spans="1:4" x14ac:dyDescent="0.25">
      <c r="A6" s="112">
        <v>5</v>
      </c>
      <c r="B6" s="116"/>
    </row>
    <row r="7" spans="1:4" x14ac:dyDescent="0.25">
      <c r="A7" s="112">
        <v>6</v>
      </c>
      <c r="B7" s="115"/>
    </row>
    <row r="8" spans="1:4" x14ac:dyDescent="0.25">
      <c r="A8" s="112">
        <v>7</v>
      </c>
      <c r="B8" s="115"/>
    </row>
    <row r="9" spans="1:4" x14ac:dyDescent="0.25">
      <c r="A9" s="112">
        <v>8</v>
      </c>
      <c r="B9" s="115"/>
    </row>
    <row r="10" spans="1:4" x14ac:dyDescent="0.25">
      <c r="A10" s="112">
        <v>9</v>
      </c>
      <c r="B10" s="115"/>
    </row>
    <row r="11" spans="1:4" x14ac:dyDescent="0.25">
      <c r="A11" s="112">
        <v>10</v>
      </c>
      <c r="B11" s="115"/>
    </row>
    <row r="12" spans="1:4" x14ac:dyDescent="0.25">
      <c r="A12" s="112">
        <v>11</v>
      </c>
      <c r="B12" s="115"/>
    </row>
    <row r="13" spans="1:4" x14ac:dyDescent="0.25">
      <c r="A13" s="112">
        <v>12</v>
      </c>
      <c r="B13" s="115"/>
    </row>
    <row r="14" spans="1:4" x14ac:dyDescent="0.25">
      <c r="A14" s="112">
        <v>13</v>
      </c>
      <c r="B14" s="115"/>
      <c r="D14" s="1" t="s">
        <v>0</v>
      </c>
    </row>
    <row r="15" spans="1:4" x14ac:dyDescent="0.25">
      <c r="A15" s="112">
        <v>14</v>
      </c>
      <c r="B15" s="115"/>
      <c r="D15" s="2">
        <f>MIN(B7:B31)</f>
        <v>0</v>
      </c>
    </row>
    <row r="16" spans="1:4" x14ac:dyDescent="0.25">
      <c r="A16" s="112">
        <v>15</v>
      </c>
      <c r="B16" s="115"/>
    </row>
    <row r="17" spans="1:4" x14ac:dyDescent="0.25">
      <c r="A17" s="112">
        <v>16</v>
      </c>
      <c r="B17" s="115"/>
      <c r="D17" s="1" t="s">
        <v>2</v>
      </c>
    </row>
    <row r="18" spans="1:4" x14ac:dyDescent="0.25">
      <c r="A18" s="112">
        <v>17</v>
      </c>
      <c r="B18" s="115"/>
      <c r="D18" s="3">
        <f>IF(COUNTA(B2:B31)&lt;30,0,AVERAGE(B7:B31))</f>
        <v>0</v>
      </c>
    </row>
    <row r="19" spans="1:4" x14ac:dyDescent="0.25">
      <c r="A19" s="112">
        <v>18</v>
      </c>
      <c r="B19" s="115"/>
    </row>
    <row r="20" spans="1:4" x14ac:dyDescent="0.25">
      <c r="A20" s="112">
        <v>19</v>
      </c>
      <c r="B20" s="115"/>
      <c r="D20" s="1" t="s">
        <v>1</v>
      </c>
    </row>
    <row r="21" spans="1:4" x14ac:dyDescent="0.25">
      <c r="A21" s="112">
        <v>20</v>
      </c>
      <c r="B21" s="115"/>
      <c r="D21" s="2">
        <f>MAX(B7:B31)</f>
        <v>0</v>
      </c>
    </row>
    <row r="22" spans="1:4" x14ac:dyDescent="0.25">
      <c r="A22" s="112">
        <v>21</v>
      </c>
      <c r="B22" s="115"/>
    </row>
    <row r="23" spans="1:4" x14ac:dyDescent="0.25">
      <c r="A23" s="112">
        <v>22</v>
      </c>
      <c r="B23" s="115"/>
    </row>
    <row r="24" spans="1:4" x14ac:dyDescent="0.25">
      <c r="A24" s="112">
        <v>23</v>
      </c>
      <c r="B24" s="115"/>
    </row>
    <row r="25" spans="1:4" x14ac:dyDescent="0.25">
      <c r="A25" s="112">
        <v>24</v>
      </c>
      <c r="B25" s="115"/>
    </row>
    <row r="26" spans="1:4" x14ac:dyDescent="0.25">
      <c r="A26" s="112">
        <v>25</v>
      </c>
      <c r="B26" s="115"/>
    </row>
    <row r="27" spans="1:4" x14ac:dyDescent="0.25">
      <c r="A27" s="112">
        <v>26</v>
      </c>
      <c r="B27" s="115"/>
    </row>
    <row r="28" spans="1:4" x14ac:dyDescent="0.25">
      <c r="A28" s="112">
        <v>27</v>
      </c>
      <c r="B28" s="115"/>
    </row>
    <row r="29" spans="1:4" x14ac:dyDescent="0.25">
      <c r="A29" s="112">
        <v>28</v>
      </c>
      <c r="B29" s="115"/>
    </row>
    <row r="30" spans="1:4" x14ac:dyDescent="0.25">
      <c r="A30" s="112">
        <v>29</v>
      </c>
      <c r="B30" s="115"/>
    </row>
    <row r="31" spans="1:4" x14ac:dyDescent="0.25">
      <c r="A31" s="112">
        <v>30</v>
      </c>
      <c r="B31" s="11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6"/>
  <sheetViews>
    <sheetView showGridLines="0" topLeftCell="B1" workbookViewId="0">
      <selection activeCell="F11" sqref="F11"/>
    </sheetView>
  </sheetViews>
  <sheetFormatPr defaultColWidth="11.42578125" defaultRowHeight="15" customHeight="1" x14ac:dyDescent="0.2"/>
  <cols>
    <col min="1" max="11" width="9.7109375" style="31" customWidth="1"/>
    <col min="12" max="12" width="9.7109375" style="109" customWidth="1"/>
    <col min="13" max="13" width="8.7109375" style="31" customWidth="1"/>
    <col min="14" max="14" width="8.7109375" style="9" customWidth="1"/>
    <col min="15" max="15" width="11.42578125" style="9" customWidth="1"/>
    <col min="16" max="29" width="8.7109375" style="9" customWidth="1"/>
    <col min="30" max="43" width="8.7109375" style="31" customWidth="1"/>
    <col min="44" max="252" width="11.42578125" style="31"/>
    <col min="253" max="264" width="9.7109375" style="31" customWidth="1"/>
    <col min="265" max="299" width="8.7109375" style="31" customWidth="1"/>
    <col min="300" max="508" width="11.42578125" style="31"/>
    <col min="509" max="520" width="9.7109375" style="31" customWidth="1"/>
    <col min="521" max="555" width="8.7109375" style="31" customWidth="1"/>
    <col min="556" max="764" width="11.42578125" style="31"/>
    <col min="765" max="776" width="9.7109375" style="31" customWidth="1"/>
    <col min="777" max="811" width="8.7109375" style="31" customWidth="1"/>
    <col min="812" max="1020" width="11.42578125" style="31"/>
    <col min="1021" max="1032" width="9.7109375" style="31" customWidth="1"/>
    <col min="1033" max="1067" width="8.7109375" style="31" customWidth="1"/>
    <col min="1068" max="1276" width="11.42578125" style="31"/>
    <col min="1277" max="1288" width="9.7109375" style="31" customWidth="1"/>
    <col min="1289" max="1323" width="8.7109375" style="31" customWidth="1"/>
    <col min="1324" max="1532" width="11.42578125" style="31"/>
    <col min="1533" max="1544" width="9.7109375" style="31" customWidth="1"/>
    <col min="1545" max="1579" width="8.7109375" style="31" customWidth="1"/>
    <col min="1580" max="1788" width="11.42578125" style="31"/>
    <col min="1789" max="1800" width="9.7109375" style="31" customWidth="1"/>
    <col min="1801" max="1835" width="8.7109375" style="31" customWidth="1"/>
    <col min="1836" max="2044" width="11.42578125" style="31"/>
    <col min="2045" max="2056" width="9.7109375" style="31" customWidth="1"/>
    <col min="2057" max="2091" width="8.7109375" style="31" customWidth="1"/>
    <col min="2092" max="2300" width="11.42578125" style="31"/>
    <col min="2301" max="2312" width="9.7109375" style="31" customWidth="1"/>
    <col min="2313" max="2347" width="8.7109375" style="31" customWidth="1"/>
    <col min="2348" max="2556" width="11.42578125" style="31"/>
    <col min="2557" max="2568" width="9.7109375" style="31" customWidth="1"/>
    <col min="2569" max="2603" width="8.7109375" style="31" customWidth="1"/>
    <col min="2604" max="2812" width="11.42578125" style="31"/>
    <col min="2813" max="2824" width="9.7109375" style="31" customWidth="1"/>
    <col min="2825" max="2859" width="8.7109375" style="31" customWidth="1"/>
    <col min="2860" max="3068" width="11.42578125" style="31"/>
    <col min="3069" max="3080" width="9.7109375" style="31" customWidth="1"/>
    <col min="3081" max="3115" width="8.7109375" style="31" customWidth="1"/>
    <col min="3116" max="3324" width="11.42578125" style="31"/>
    <col min="3325" max="3336" width="9.7109375" style="31" customWidth="1"/>
    <col min="3337" max="3371" width="8.7109375" style="31" customWidth="1"/>
    <col min="3372" max="3580" width="11.42578125" style="31"/>
    <col min="3581" max="3592" width="9.7109375" style="31" customWidth="1"/>
    <col min="3593" max="3627" width="8.7109375" style="31" customWidth="1"/>
    <col min="3628" max="3836" width="11.42578125" style="31"/>
    <col min="3837" max="3848" width="9.7109375" style="31" customWidth="1"/>
    <col min="3849" max="3883" width="8.7109375" style="31" customWidth="1"/>
    <col min="3884" max="4092" width="11.42578125" style="31"/>
    <col min="4093" max="4104" width="9.7109375" style="31" customWidth="1"/>
    <col min="4105" max="4139" width="8.7109375" style="31" customWidth="1"/>
    <col min="4140" max="4348" width="11.42578125" style="31"/>
    <col min="4349" max="4360" width="9.7109375" style="31" customWidth="1"/>
    <col min="4361" max="4395" width="8.7109375" style="31" customWidth="1"/>
    <col min="4396" max="4604" width="11.42578125" style="31"/>
    <col min="4605" max="4616" width="9.7109375" style="31" customWidth="1"/>
    <col min="4617" max="4651" width="8.7109375" style="31" customWidth="1"/>
    <col min="4652" max="4860" width="11.42578125" style="31"/>
    <col min="4861" max="4872" width="9.7109375" style="31" customWidth="1"/>
    <col min="4873" max="4907" width="8.7109375" style="31" customWidth="1"/>
    <col min="4908" max="5116" width="11.42578125" style="31"/>
    <col min="5117" max="5128" width="9.7109375" style="31" customWidth="1"/>
    <col min="5129" max="5163" width="8.7109375" style="31" customWidth="1"/>
    <col min="5164" max="5372" width="11.42578125" style="31"/>
    <col min="5373" max="5384" width="9.7109375" style="31" customWidth="1"/>
    <col min="5385" max="5419" width="8.7109375" style="31" customWidth="1"/>
    <col min="5420" max="5628" width="11.42578125" style="31"/>
    <col min="5629" max="5640" width="9.7109375" style="31" customWidth="1"/>
    <col min="5641" max="5675" width="8.7109375" style="31" customWidth="1"/>
    <col min="5676" max="5884" width="11.42578125" style="31"/>
    <col min="5885" max="5896" width="9.7109375" style="31" customWidth="1"/>
    <col min="5897" max="5931" width="8.7109375" style="31" customWidth="1"/>
    <col min="5932" max="6140" width="11.42578125" style="31"/>
    <col min="6141" max="6152" width="9.7109375" style="31" customWidth="1"/>
    <col min="6153" max="6187" width="8.7109375" style="31" customWidth="1"/>
    <col min="6188" max="6396" width="11.42578125" style="31"/>
    <col min="6397" max="6408" width="9.7109375" style="31" customWidth="1"/>
    <col min="6409" max="6443" width="8.7109375" style="31" customWidth="1"/>
    <col min="6444" max="6652" width="11.42578125" style="31"/>
    <col min="6653" max="6664" width="9.7109375" style="31" customWidth="1"/>
    <col min="6665" max="6699" width="8.7109375" style="31" customWidth="1"/>
    <col min="6700" max="6908" width="11.42578125" style="31"/>
    <col min="6909" max="6920" width="9.7109375" style="31" customWidth="1"/>
    <col min="6921" max="6955" width="8.7109375" style="31" customWidth="1"/>
    <col min="6956" max="7164" width="11.42578125" style="31"/>
    <col min="7165" max="7176" width="9.7109375" style="31" customWidth="1"/>
    <col min="7177" max="7211" width="8.7109375" style="31" customWidth="1"/>
    <col min="7212" max="7420" width="11.42578125" style="31"/>
    <col min="7421" max="7432" width="9.7109375" style="31" customWidth="1"/>
    <col min="7433" max="7467" width="8.7109375" style="31" customWidth="1"/>
    <col min="7468" max="7676" width="11.42578125" style="31"/>
    <col min="7677" max="7688" width="9.7109375" style="31" customWidth="1"/>
    <col min="7689" max="7723" width="8.7109375" style="31" customWidth="1"/>
    <col min="7724" max="7932" width="11.42578125" style="31"/>
    <col min="7933" max="7944" width="9.7109375" style="31" customWidth="1"/>
    <col min="7945" max="7979" width="8.7109375" style="31" customWidth="1"/>
    <col min="7980" max="8188" width="11.42578125" style="31"/>
    <col min="8189" max="8200" width="9.7109375" style="31" customWidth="1"/>
    <col min="8201" max="8235" width="8.7109375" style="31" customWidth="1"/>
    <col min="8236" max="8444" width="11.42578125" style="31"/>
    <col min="8445" max="8456" width="9.7109375" style="31" customWidth="1"/>
    <col min="8457" max="8491" width="8.7109375" style="31" customWidth="1"/>
    <col min="8492" max="8700" width="11.42578125" style="31"/>
    <col min="8701" max="8712" width="9.7109375" style="31" customWidth="1"/>
    <col min="8713" max="8747" width="8.7109375" style="31" customWidth="1"/>
    <col min="8748" max="8956" width="11.42578125" style="31"/>
    <col min="8957" max="8968" width="9.7109375" style="31" customWidth="1"/>
    <col min="8969" max="9003" width="8.7109375" style="31" customWidth="1"/>
    <col min="9004" max="9212" width="11.42578125" style="31"/>
    <col min="9213" max="9224" width="9.7109375" style="31" customWidth="1"/>
    <col min="9225" max="9259" width="8.7109375" style="31" customWidth="1"/>
    <col min="9260" max="9468" width="11.42578125" style="31"/>
    <col min="9469" max="9480" width="9.7109375" style="31" customWidth="1"/>
    <col min="9481" max="9515" width="8.7109375" style="31" customWidth="1"/>
    <col min="9516" max="9724" width="11.42578125" style="31"/>
    <col min="9725" max="9736" width="9.7109375" style="31" customWidth="1"/>
    <col min="9737" max="9771" width="8.7109375" style="31" customWidth="1"/>
    <col min="9772" max="9980" width="11.42578125" style="31"/>
    <col min="9981" max="9992" width="9.7109375" style="31" customWidth="1"/>
    <col min="9993" max="10027" width="8.7109375" style="31" customWidth="1"/>
    <col min="10028" max="10236" width="11.42578125" style="31"/>
    <col min="10237" max="10248" width="9.7109375" style="31" customWidth="1"/>
    <col min="10249" max="10283" width="8.7109375" style="31" customWidth="1"/>
    <col min="10284" max="10492" width="11.42578125" style="31"/>
    <col min="10493" max="10504" width="9.7109375" style="31" customWidth="1"/>
    <col min="10505" max="10539" width="8.7109375" style="31" customWidth="1"/>
    <col min="10540" max="10748" width="11.42578125" style="31"/>
    <col min="10749" max="10760" width="9.7109375" style="31" customWidth="1"/>
    <col min="10761" max="10795" width="8.7109375" style="31" customWidth="1"/>
    <col min="10796" max="11004" width="11.42578125" style="31"/>
    <col min="11005" max="11016" width="9.7109375" style="31" customWidth="1"/>
    <col min="11017" max="11051" width="8.7109375" style="31" customWidth="1"/>
    <col min="11052" max="11260" width="11.42578125" style="31"/>
    <col min="11261" max="11272" width="9.7109375" style="31" customWidth="1"/>
    <col min="11273" max="11307" width="8.7109375" style="31" customWidth="1"/>
    <col min="11308" max="11516" width="11.42578125" style="31"/>
    <col min="11517" max="11528" width="9.7109375" style="31" customWidth="1"/>
    <col min="11529" max="11563" width="8.7109375" style="31" customWidth="1"/>
    <col min="11564" max="11772" width="11.42578125" style="31"/>
    <col min="11773" max="11784" width="9.7109375" style="31" customWidth="1"/>
    <col min="11785" max="11819" width="8.7109375" style="31" customWidth="1"/>
    <col min="11820" max="12028" width="11.42578125" style="31"/>
    <col min="12029" max="12040" width="9.7109375" style="31" customWidth="1"/>
    <col min="12041" max="12075" width="8.7109375" style="31" customWidth="1"/>
    <col min="12076" max="12284" width="11.42578125" style="31"/>
    <col min="12285" max="12296" width="9.7109375" style="31" customWidth="1"/>
    <col min="12297" max="12331" width="8.7109375" style="31" customWidth="1"/>
    <col min="12332" max="12540" width="11.42578125" style="31"/>
    <col min="12541" max="12552" width="9.7109375" style="31" customWidth="1"/>
    <col min="12553" max="12587" width="8.7109375" style="31" customWidth="1"/>
    <col min="12588" max="12796" width="11.42578125" style="31"/>
    <col min="12797" max="12808" width="9.7109375" style="31" customWidth="1"/>
    <col min="12809" max="12843" width="8.7109375" style="31" customWidth="1"/>
    <col min="12844" max="13052" width="11.42578125" style="31"/>
    <col min="13053" max="13064" width="9.7109375" style="31" customWidth="1"/>
    <col min="13065" max="13099" width="8.7109375" style="31" customWidth="1"/>
    <col min="13100" max="13308" width="11.42578125" style="31"/>
    <col min="13309" max="13320" width="9.7109375" style="31" customWidth="1"/>
    <col min="13321" max="13355" width="8.7109375" style="31" customWidth="1"/>
    <col min="13356" max="13564" width="11.42578125" style="31"/>
    <col min="13565" max="13576" width="9.7109375" style="31" customWidth="1"/>
    <col min="13577" max="13611" width="8.7109375" style="31" customWidth="1"/>
    <col min="13612" max="13820" width="11.42578125" style="31"/>
    <col min="13821" max="13832" width="9.7109375" style="31" customWidth="1"/>
    <col min="13833" max="13867" width="8.7109375" style="31" customWidth="1"/>
    <col min="13868" max="14076" width="11.42578125" style="31"/>
    <col min="14077" max="14088" width="9.7109375" style="31" customWidth="1"/>
    <col min="14089" max="14123" width="8.7109375" style="31" customWidth="1"/>
    <col min="14124" max="14332" width="11.42578125" style="31"/>
    <col min="14333" max="14344" width="9.7109375" style="31" customWidth="1"/>
    <col min="14345" max="14379" width="8.7109375" style="31" customWidth="1"/>
    <col min="14380" max="14588" width="11.42578125" style="31"/>
    <col min="14589" max="14600" width="9.7109375" style="31" customWidth="1"/>
    <col min="14601" max="14635" width="8.7109375" style="31" customWidth="1"/>
    <col min="14636" max="14844" width="11.42578125" style="31"/>
    <col min="14845" max="14856" width="9.7109375" style="31" customWidth="1"/>
    <col min="14857" max="14891" width="8.7109375" style="31" customWidth="1"/>
    <col min="14892" max="15100" width="11.42578125" style="31"/>
    <col min="15101" max="15112" width="9.7109375" style="31" customWidth="1"/>
    <col min="15113" max="15147" width="8.7109375" style="31" customWidth="1"/>
    <col min="15148" max="15356" width="11.42578125" style="31"/>
    <col min="15357" max="15368" width="9.7109375" style="31" customWidth="1"/>
    <col min="15369" max="15403" width="8.7109375" style="31" customWidth="1"/>
    <col min="15404" max="15612" width="11.42578125" style="31"/>
    <col min="15613" max="15624" width="9.7109375" style="31" customWidth="1"/>
    <col min="15625" max="15659" width="8.7109375" style="31" customWidth="1"/>
    <col min="15660" max="15868" width="11.42578125" style="31"/>
    <col min="15869" max="15880" width="9.7109375" style="31" customWidth="1"/>
    <col min="15881" max="15915" width="8.7109375" style="31" customWidth="1"/>
    <col min="15916" max="16124" width="11.42578125" style="31"/>
    <col min="16125" max="16136" width="9.7109375" style="31" customWidth="1"/>
    <col min="16137" max="16171" width="8.7109375" style="31" customWidth="1"/>
    <col min="16172" max="16384" width="11.42578125" style="31"/>
  </cols>
  <sheetData>
    <row r="1" spans="1:25" ht="18" customHeight="1" x14ac:dyDescent="0.25">
      <c r="A1" s="4"/>
      <c r="B1" s="5"/>
      <c r="C1" s="6"/>
      <c r="D1" s="120" t="s">
        <v>4</v>
      </c>
      <c r="E1" s="121"/>
      <c r="F1" s="121"/>
      <c r="G1" s="121"/>
      <c r="H1" s="121"/>
      <c r="I1" s="121"/>
      <c r="J1" s="121"/>
      <c r="K1" s="121"/>
      <c r="L1" s="122"/>
      <c r="M1" s="7"/>
      <c r="N1" s="8"/>
      <c r="O1" s="8"/>
    </row>
    <row r="2" spans="1:25" ht="18" customHeight="1" x14ac:dyDescent="0.25">
      <c r="A2" s="10"/>
      <c r="B2" s="11"/>
      <c r="C2" s="12"/>
      <c r="D2" s="123"/>
      <c r="E2" s="124"/>
      <c r="F2" s="124"/>
      <c r="G2" s="124"/>
      <c r="H2" s="124"/>
      <c r="I2" s="124"/>
      <c r="J2" s="124"/>
      <c r="K2" s="124"/>
      <c r="L2" s="125"/>
      <c r="M2" s="7"/>
      <c r="N2" s="8"/>
      <c r="O2" s="8"/>
    </row>
    <row r="3" spans="1:25" ht="18" customHeight="1" x14ac:dyDescent="0.25">
      <c r="A3" s="10"/>
      <c r="B3" s="11"/>
      <c r="C3" s="12"/>
      <c r="D3" s="123"/>
      <c r="E3" s="124"/>
      <c r="F3" s="124"/>
      <c r="G3" s="124"/>
      <c r="H3" s="124"/>
      <c r="I3" s="124"/>
      <c r="J3" s="124"/>
      <c r="K3" s="124"/>
      <c r="L3" s="125"/>
      <c r="M3" s="7"/>
      <c r="N3" s="8"/>
      <c r="O3" s="8"/>
    </row>
    <row r="4" spans="1:25" ht="18" customHeight="1" x14ac:dyDescent="0.25">
      <c r="A4" s="13"/>
      <c r="B4" s="14"/>
      <c r="C4" s="15"/>
      <c r="D4" s="16" t="s">
        <v>5</v>
      </c>
      <c r="E4" s="126" t="s">
        <v>42</v>
      </c>
      <c r="F4" s="126"/>
      <c r="G4" s="126"/>
      <c r="H4" s="126"/>
      <c r="I4" s="126"/>
      <c r="J4" s="126"/>
      <c r="K4" s="126"/>
      <c r="L4" s="127"/>
      <c r="M4" s="17"/>
      <c r="N4" s="18"/>
      <c r="O4" s="18"/>
    </row>
    <row r="5" spans="1:25" ht="18" customHeight="1" x14ac:dyDescent="0.25">
      <c r="A5" s="128" t="s">
        <v>6</v>
      </c>
      <c r="B5" s="129"/>
      <c r="C5" s="130"/>
      <c r="D5" s="128" t="s">
        <v>7</v>
      </c>
      <c r="E5" s="129"/>
      <c r="F5" s="130"/>
      <c r="G5" s="19" t="s">
        <v>8</v>
      </c>
      <c r="H5" s="19"/>
      <c r="I5" s="19"/>
      <c r="J5" s="129"/>
      <c r="K5" s="129"/>
      <c r="L5" s="130"/>
      <c r="M5" s="20"/>
      <c r="N5" s="21"/>
      <c r="O5" s="21"/>
    </row>
    <row r="6" spans="1:25" ht="18" customHeight="1" x14ac:dyDescent="0.25">
      <c r="A6" s="117"/>
      <c r="B6" s="118"/>
      <c r="C6" s="119"/>
      <c r="D6" s="117" t="s">
        <v>9</v>
      </c>
      <c r="E6" s="118"/>
      <c r="F6" s="119"/>
      <c r="G6" s="117"/>
      <c r="H6" s="118"/>
      <c r="I6" s="118"/>
      <c r="J6" s="118"/>
      <c r="K6" s="118"/>
      <c r="L6" s="119"/>
      <c r="M6" s="22"/>
      <c r="N6" s="23"/>
      <c r="O6" s="23"/>
    </row>
    <row r="7" spans="1:25" ht="18" customHeight="1" x14ac:dyDescent="0.2">
      <c r="A7" s="24"/>
      <c r="B7" s="19"/>
      <c r="C7" s="19"/>
      <c r="D7" s="19"/>
      <c r="E7" s="19"/>
      <c r="F7" s="19"/>
      <c r="G7" s="129"/>
      <c r="H7" s="132"/>
      <c r="I7" s="132"/>
      <c r="J7" s="25"/>
      <c r="K7" s="26"/>
      <c r="L7" s="27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9"/>
    </row>
    <row r="8" spans="1:25" ht="18" customHeight="1" x14ac:dyDescent="0.2">
      <c r="A8" s="30"/>
      <c r="I8" s="32"/>
      <c r="J8" s="32"/>
      <c r="K8" s="32"/>
      <c r="L8" s="33"/>
      <c r="M8" s="28"/>
      <c r="N8" s="29"/>
      <c r="O8" s="29"/>
      <c r="P8" s="29"/>
      <c r="S8" s="34"/>
      <c r="T8" s="34"/>
      <c r="U8" s="34"/>
      <c r="V8" s="34"/>
      <c r="W8" s="34"/>
      <c r="X8" s="34"/>
      <c r="Y8" s="34"/>
    </row>
    <row r="9" spans="1:25" ht="18" customHeight="1" x14ac:dyDescent="0.2">
      <c r="A9" s="35"/>
      <c r="I9" s="32"/>
      <c r="J9" s="32"/>
      <c r="K9" s="32"/>
      <c r="L9" s="33"/>
      <c r="M9" s="28"/>
      <c r="N9" s="36"/>
      <c r="O9" s="36"/>
      <c r="P9" s="37"/>
      <c r="Q9" s="34"/>
      <c r="R9" s="34"/>
      <c r="S9" s="34"/>
      <c r="T9" s="34"/>
      <c r="U9" s="34"/>
      <c r="V9" s="34"/>
      <c r="W9" s="34"/>
      <c r="X9" s="34"/>
      <c r="Y9" s="34"/>
    </row>
    <row r="10" spans="1:25" ht="18" customHeight="1" x14ac:dyDescent="0.2">
      <c r="A10" s="38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  <c r="M10" s="28"/>
      <c r="N10" s="36"/>
      <c r="O10" s="36"/>
      <c r="P10" s="39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18" customHeight="1" x14ac:dyDescent="0.2">
      <c r="A11" s="40"/>
      <c r="B11" s="32"/>
      <c r="C11" s="41" t="s">
        <v>10</v>
      </c>
      <c r="D11" s="42">
        <v>24</v>
      </c>
      <c r="E11" s="32"/>
      <c r="F11" s="32"/>
      <c r="G11" s="32"/>
      <c r="H11" s="32"/>
      <c r="I11" s="32"/>
      <c r="J11" s="32"/>
      <c r="K11" s="32"/>
      <c r="L11" s="33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25" ht="18" customHeight="1" x14ac:dyDescent="0.2">
      <c r="A12" s="43"/>
      <c r="B12" s="9"/>
      <c r="C12" s="41" t="s">
        <v>11</v>
      </c>
      <c r="D12" s="42">
        <v>32</v>
      </c>
      <c r="E12" s="9"/>
      <c r="F12" s="9"/>
      <c r="G12" s="9"/>
      <c r="H12" s="9"/>
      <c r="I12" s="9"/>
      <c r="J12" s="9"/>
      <c r="K12" s="9"/>
      <c r="L12" s="44"/>
      <c r="M12" s="28"/>
      <c r="N12" s="45" t="s">
        <v>12</v>
      </c>
      <c r="O12" s="36"/>
      <c r="P12" s="36"/>
      <c r="Q12" s="36"/>
      <c r="R12" s="36"/>
      <c r="S12" s="28"/>
      <c r="T12" s="28"/>
      <c r="U12" s="28"/>
      <c r="V12" s="28"/>
      <c r="W12" s="28"/>
      <c r="X12" s="29"/>
    </row>
    <row r="13" spans="1:25" ht="18" customHeight="1" x14ac:dyDescent="0.2">
      <c r="A13" s="43"/>
      <c r="B13" s="9"/>
      <c r="C13" s="41" t="s">
        <v>13</v>
      </c>
      <c r="D13" s="46">
        <f>D12-D11</f>
        <v>8</v>
      </c>
      <c r="E13" s="9"/>
      <c r="F13" s="9"/>
      <c r="G13" s="9"/>
      <c r="H13" s="9"/>
      <c r="I13" s="9"/>
      <c r="J13" s="9"/>
      <c r="K13" s="9"/>
      <c r="L13" s="44"/>
      <c r="M13" s="28"/>
      <c r="N13" s="47" t="s">
        <v>14</v>
      </c>
      <c r="O13" s="48"/>
      <c r="P13" s="49">
        <f>SQRT(C22)</f>
        <v>0</v>
      </c>
      <c r="Q13" s="50" t="s">
        <v>15</v>
      </c>
      <c r="R13" s="51">
        <f>IF(ROUND(P13,0)&lt;15,ROUND(P13,0),15)</f>
        <v>0</v>
      </c>
      <c r="S13" s="28"/>
      <c r="T13" s="28"/>
      <c r="U13" s="28"/>
      <c r="V13" s="28"/>
      <c r="W13" s="28"/>
      <c r="X13" s="29"/>
    </row>
    <row r="14" spans="1:25" ht="18" customHeight="1" x14ac:dyDescent="0.2">
      <c r="A14" s="43"/>
      <c r="B14" s="9"/>
      <c r="C14" s="9"/>
      <c r="D14" s="9"/>
      <c r="E14" s="9"/>
      <c r="F14" s="9"/>
      <c r="G14" s="9"/>
      <c r="H14" s="9"/>
      <c r="I14" s="9"/>
      <c r="J14" s="9"/>
      <c r="K14" s="9"/>
      <c r="L14" s="44"/>
      <c r="M14" s="28"/>
      <c r="N14" s="47" t="s">
        <v>16</v>
      </c>
      <c r="O14" s="48"/>
      <c r="P14" s="49">
        <f>C23-C24</f>
        <v>0</v>
      </c>
      <c r="Q14" s="50"/>
      <c r="R14" s="51"/>
      <c r="S14" s="28"/>
      <c r="T14" s="28"/>
      <c r="U14" s="28"/>
      <c r="V14" s="28"/>
      <c r="W14" s="28"/>
      <c r="X14" s="29"/>
    </row>
    <row r="15" spans="1:25" s="9" customFormat="1" ht="18" customHeight="1" x14ac:dyDescent="0.2">
      <c r="A15" s="43"/>
      <c r="B15" s="52" t="s">
        <v>17</v>
      </c>
      <c r="C15" s="52"/>
      <c r="D15" s="52"/>
      <c r="E15" s="52"/>
      <c r="F15" s="52"/>
      <c r="G15" s="53"/>
      <c r="H15" s="52"/>
      <c r="L15" s="44"/>
      <c r="M15" s="28"/>
      <c r="N15" s="47" t="s">
        <v>18</v>
      </c>
      <c r="O15" s="48"/>
      <c r="P15" s="49" t="e">
        <f>P14/R13</f>
        <v>#DIV/0!</v>
      </c>
      <c r="Q15" s="50" t="s">
        <v>15</v>
      </c>
      <c r="R15" s="51" t="e">
        <f>IF(ROUND(P15*(1/C21),0)*C21=0,C21,ROUND(P15*(1/C21),0)*C21)</f>
        <v>#DIV/0!</v>
      </c>
      <c r="S15" s="28"/>
      <c r="T15" s="28"/>
      <c r="U15" s="28"/>
      <c r="V15" s="28"/>
      <c r="W15" s="28"/>
      <c r="X15" s="29"/>
    </row>
    <row r="16" spans="1:25" s="9" customFormat="1" ht="18" customHeight="1" x14ac:dyDescent="0.2">
      <c r="A16" s="43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4"/>
      <c r="M16" s="28"/>
      <c r="N16" s="47" t="s">
        <v>19</v>
      </c>
      <c r="O16" s="48"/>
      <c r="P16" s="49">
        <f>C24-(C21/2)</f>
        <v>-0.5</v>
      </c>
      <c r="Q16" s="50"/>
      <c r="R16" s="51"/>
      <c r="S16" s="28"/>
      <c r="T16" s="28"/>
      <c r="U16" s="28"/>
      <c r="V16" s="28"/>
      <c r="W16" s="28"/>
      <c r="X16" s="29"/>
    </row>
    <row r="17" spans="1:30" s="9" customFormat="1" ht="18" customHeight="1" x14ac:dyDescent="0.2">
      <c r="A17" s="54"/>
      <c r="B17" s="42"/>
      <c r="C17" s="42"/>
      <c r="D17" s="42"/>
      <c r="E17" s="42"/>
      <c r="F17" s="42"/>
      <c r="G17" s="42"/>
      <c r="H17" s="55"/>
      <c r="I17" s="55"/>
      <c r="J17" s="55"/>
      <c r="K17" s="55"/>
      <c r="L17" s="33"/>
      <c r="M17" s="56"/>
      <c r="N17" s="57" t="s">
        <v>20</v>
      </c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</row>
    <row r="18" spans="1:30" s="9" customFormat="1" ht="18" customHeight="1" x14ac:dyDescent="0.2">
      <c r="A18" s="58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33"/>
      <c r="M18" s="59"/>
      <c r="N18" s="48" t="s">
        <v>21</v>
      </c>
      <c r="O18" s="60" t="e">
        <f>P16-((6-ROUND(R13/2,0))*R15)</f>
        <v>#DIV/0!</v>
      </c>
      <c r="P18" s="60" t="e">
        <f t="shared" ref="P18:AC18" si="0">O18+$R15</f>
        <v>#DIV/0!</v>
      </c>
      <c r="Q18" s="60" t="e">
        <f t="shared" si="0"/>
        <v>#DIV/0!</v>
      </c>
      <c r="R18" s="60" t="e">
        <f t="shared" si="0"/>
        <v>#DIV/0!</v>
      </c>
      <c r="S18" s="60" t="e">
        <f t="shared" si="0"/>
        <v>#DIV/0!</v>
      </c>
      <c r="T18" s="60" t="e">
        <f t="shared" si="0"/>
        <v>#DIV/0!</v>
      </c>
      <c r="U18" s="60" t="e">
        <f t="shared" si="0"/>
        <v>#DIV/0!</v>
      </c>
      <c r="V18" s="60" t="e">
        <f t="shared" si="0"/>
        <v>#DIV/0!</v>
      </c>
      <c r="W18" s="60" t="e">
        <f t="shared" si="0"/>
        <v>#DIV/0!</v>
      </c>
      <c r="X18" s="60" t="e">
        <f t="shared" si="0"/>
        <v>#DIV/0!</v>
      </c>
      <c r="Y18" s="60" t="e">
        <f t="shared" si="0"/>
        <v>#DIV/0!</v>
      </c>
      <c r="Z18" s="60" t="e">
        <f t="shared" si="0"/>
        <v>#DIV/0!</v>
      </c>
      <c r="AA18" s="60" t="e">
        <f t="shared" si="0"/>
        <v>#DIV/0!</v>
      </c>
      <c r="AB18" s="60" t="e">
        <f t="shared" si="0"/>
        <v>#DIV/0!</v>
      </c>
      <c r="AC18" s="60" t="e">
        <f t="shared" si="0"/>
        <v>#DIV/0!</v>
      </c>
    </row>
    <row r="19" spans="1:30" s="9" customFormat="1" ht="18" customHeight="1" x14ac:dyDescent="0.2">
      <c r="A19" s="61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33"/>
      <c r="M19" s="28"/>
      <c r="N19" s="48" t="s">
        <v>22</v>
      </c>
      <c r="O19" s="60" t="e">
        <f t="shared" ref="O19:AC19" si="1">O18-$R$15/2</f>
        <v>#DIV/0!</v>
      </c>
      <c r="P19" s="60" t="e">
        <f t="shared" si="1"/>
        <v>#DIV/0!</v>
      </c>
      <c r="Q19" s="60" t="e">
        <f t="shared" si="1"/>
        <v>#DIV/0!</v>
      </c>
      <c r="R19" s="60" t="e">
        <f t="shared" si="1"/>
        <v>#DIV/0!</v>
      </c>
      <c r="S19" s="60" t="e">
        <f t="shared" si="1"/>
        <v>#DIV/0!</v>
      </c>
      <c r="T19" s="60" t="e">
        <f t="shared" si="1"/>
        <v>#DIV/0!</v>
      </c>
      <c r="U19" s="60" t="e">
        <f t="shared" si="1"/>
        <v>#DIV/0!</v>
      </c>
      <c r="V19" s="60" t="e">
        <f t="shared" si="1"/>
        <v>#DIV/0!</v>
      </c>
      <c r="W19" s="60" t="e">
        <f t="shared" si="1"/>
        <v>#DIV/0!</v>
      </c>
      <c r="X19" s="60" t="e">
        <f t="shared" si="1"/>
        <v>#DIV/0!</v>
      </c>
      <c r="Y19" s="60" t="e">
        <f t="shared" si="1"/>
        <v>#DIV/0!</v>
      </c>
      <c r="Z19" s="60" t="e">
        <f t="shared" si="1"/>
        <v>#DIV/0!</v>
      </c>
      <c r="AA19" s="60" t="e">
        <f t="shared" si="1"/>
        <v>#DIV/0!</v>
      </c>
      <c r="AB19" s="60" t="e">
        <f t="shared" si="1"/>
        <v>#DIV/0!</v>
      </c>
      <c r="AC19" s="60" t="e">
        <f t="shared" si="1"/>
        <v>#DIV/0!</v>
      </c>
    </row>
    <row r="20" spans="1:30" s="9" customFormat="1" ht="18" customHeight="1" x14ac:dyDescent="0.2">
      <c r="A20" s="38"/>
      <c r="B20" s="6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28"/>
      <c r="N20" s="48" t="s">
        <v>23</v>
      </c>
      <c r="O20" s="63">
        <f>FREQUENCY('SGA data'!$B2:$B31,O18)</f>
        <v>0</v>
      </c>
      <c r="P20" s="63">
        <f>FREQUENCY('SGA data'!$B2:$B31,P18)-FREQUENCY('SGA data'!$B2:$B31,O18)</f>
        <v>0</v>
      </c>
      <c r="Q20" s="63">
        <f>FREQUENCY('SGA data'!$B2:$B31,Q18)-FREQUENCY('SGA data'!$B2:$B31,P18)</f>
        <v>0</v>
      </c>
      <c r="R20" s="63">
        <f>FREQUENCY('SGA data'!$B2:$B31,R18)-FREQUENCY('SGA data'!$B2:$B31,Q18)</f>
        <v>0</v>
      </c>
      <c r="S20" s="63">
        <f>FREQUENCY('SGA data'!$B2:$B31,S18)-FREQUENCY('SGA data'!$B2:$B31,R18)</f>
        <v>0</v>
      </c>
      <c r="T20" s="63">
        <f>FREQUENCY('SGA data'!$B2:$B31,T18)-FREQUENCY('SGA data'!$B2:$B31,S18)</f>
        <v>0</v>
      </c>
      <c r="U20" s="63">
        <f>FREQUENCY('SGA data'!$B2:$B31,U18)-FREQUENCY('SGA data'!$B2:$B31,T18)</f>
        <v>0</v>
      </c>
      <c r="V20" s="63">
        <f>FREQUENCY('SGA data'!$B2:$B31,V18)-FREQUENCY('SGA data'!$B2:$B31,U18)</f>
        <v>0</v>
      </c>
      <c r="W20" s="63">
        <f>FREQUENCY('SGA data'!$B2:$B31,W18)-FREQUENCY('SGA data'!$B2:$B31,V18)</f>
        <v>0</v>
      </c>
      <c r="X20" s="63">
        <f>FREQUENCY('SGA data'!$B2:$B31,X18)-FREQUENCY('SGA data'!$B2:$B31,W18)</f>
        <v>0</v>
      </c>
      <c r="Y20" s="63">
        <f>FREQUENCY('SGA data'!$B2:$B31,Y18)-FREQUENCY('SGA data'!$B2:$B31,X18)</f>
        <v>0</v>
      </c>
      <c r="Z20" s="63">
        <f>FREQUENCY('SGA data'!$B2:$B31,Z18)-FREQUENCY('SGA data'!$B2:$B31,Y18)</f>
        <v>0</v>
      </c>
      <c r="AA20" s="63">
        <f>FREQUENCY('SGA data'!$B2:$B31,AA18)-FREQUENCY('SGA data'!$B2:$B31,Z18)</f>
        <v>0</v>
      </c>
      <c r="AB20" s="63">
        <f>FREQUENCY('SGA data'!$B2:$B31,AB18)-FREQUENCY('SGA data'!$B2:$B31,AA18)</f>
        <v>0</v>
      </c>
      <c r="AC20" s="63">
        <f>FREQUENCY('SGA data'!$B2:$B31,AC18)-FREQUENCY('SGA data'!$B2:$B31,AB18)</f>
        <v>0</v>
      </c>
    </row>
    <row r="21" spans="1:30" s="9" customFormat="1" ht="18" customHeight="1" x14ac:dyDescent="0.2">
      <c r="A21" s="64"/>
      <c r="B21" s="65" t="s">
        <v>24</v>
      </c>
      <c r="C21" s="66">
        <v>1</v>
      </c>
      <c r="D21" s="32"/>
      <c r="E21" s="65" t="s">
        <v>25</v>
      </c>
      <c r="F21" s="67" t="e">
        <f>STDEV('SGA data'!B7:B31)</f>
        <v>#DIV/0!</v>
      </c>
      <c r="G21" s="32"/>
      <c r="H21" s="67" t="e">
        <f>C25-(F25*F21)/SQRT(C22)</f>
        <v>#DIV/0!</v>
      </c>
      <c r="I21" s="68" t="s">
        <v>26</v>
      </c>
      <c r="J21" s="67" t="e">
        <f>C25+(F25*F21)/SQRT(C22)</f>
        <v>#DIV/0!</v>
      </c>
      <c r="K21" s="32"/>
      <c r="L21" s="33"/>
      <c r="M21" s="28"/>
      <c r="N21" s="48" t="s">
        <v>27</v>
      </c>
      <c r="O21" s="60" t="e">
        <f t="shared" ref="O21:AC21" si="2">NORMDIST(O19,$C$25,$F$21,FALSE)*$C$22/$AD$22</f>
        <v>#DIV/0!</v>
      </c>
      <c r="P21" s="60" t="e">
        <f t="shared" si="2"/>
        <v>#DIV/0!</v>
      </c>
      <c r="Q21" s="60" t="e">
        <f t="shared" si="2"/>
        <v>#DIV/0!</v>
      </c>
      <c r="R21" s="60" t="e">
        <f t="shared" si="2"/>
        <v>#DIV/0!</v>
      </c>
      <c r="S21" s="60" t="e">
        <f t="shared" si="2"/>
        <v>#DIV/0!</v>
      </c>
      <c r="T21" s="60" t="e">
        <f t="shared" si="2"/>
        <v>#DIV/0!</v>
      </c>
      <c r="U21" s="60" t="e">
        <f t="shared" si="2"/>
        <v>#DIV/0!</v>
      </c>
      <c r="V21" s="60" t="e">
        <f t="shared" si="2"/>
        <v>#DIV/0!</v>
      </c>
      <c r="W21" s="60" t="e">
        <f t="shared" si="2"/>
        <v>#DIV/0!</v>
      </c>
      <c r="X21" s="60" t="e">
        <f t="shared" si="2"/>
        <v>#DIV/0!</v>
      </c>
      <c r="Y21" s="60" t="e">
        <f t="shared" si="2"/>
        <v>#DIV/0!</v>
      </c>
      <c r="Z21" s="60" t="e">
        <f t="shared" si="2"/>
        <v>#DIV/0!</v>
      </c>
      <c r="AA21" s="60" t="e">
        <f t="shared" si="2"/>
        <v>#DIV/0!</v>
      </c>
      <c r="AB21" s="60" t="e">
        <f t="shared" si="2"/>
        <v>#DIV/0!</v>
      </c>
      <c r="AC21" s="60" t="e">
        <f t="shared" si="2"/>
        <v>#DIV/0!</v>
      </c>
    </row>
    <row r="22" spans="1:30" s="9" customFormat="1" ht="18" customHeight="1" x14ac:dyDescent="0.2">
      <c r="A22" s="54"/>
      <c r="B22" s="65" t="s">
        <v>28</v>
      </c>
      <c r="C22" s="67">
        <f>COUNTA('SGA data'!B7:B31)</f>
        <v>0</v>
      </c>
      <c r="D22" s="32"/>
      <c r="E22" s="65" t="s">
        <v>29</v>
      </c>
      <c r="F22" s="67" t="e">
        <f>C25-(3*F21)</f>
        <v>#DIV/0!</v>
      </c>
      <c r="G22" s="32"/>
      <c r="H22" s="67" t="e">
        <f>SQRT(((C22-1)*F21*F21)/(CHIINV(C21/2,C22-1)))</f>
        <v>#DIV/0!</v>
      </c>
      <c r="I22" s="68" t="s">
        <v>30</v>
      </c>
      <c r="J22" s="67" t="e">
        <f>SQRT(((C22-1)*F21*F21)/(CHIINV(1-(C21/2),C22-1)))</f>
        <v>#DIV/0!</v>
      </c>
      <c r="K22" s="32"/>
      <c r="L22" s="33"/>
      <c r="M22" s="28"/>
      <c r="N22" s="48"/>
      <c r="O22" s="60" t="e">
        <f t="shared" ref="O22:AC22" si="3">NORMDIST(O19,$C$25,$F$21,FALSE)</f>
        <v>#DIV/0!</v>
      </c>
      <c r="P22" s="60" t="e">
        <f t="shared" si="3"/>
        <v>#DIV/0!</v>
      </c>
      <c r="Q22" s="60" t="e">
        <f t="shared" si="3"/>
        <v>#DIV/0!</v>
      </c>
      <c r="R22" s="60" t="e">
        <f t="shared" si="3"/>
        <v>#DIV/0!</v>
      </c>
      <c r="S22" s="60" t="e">
        <f t="shared" si="3"/>
        <v>#DIV/0!</v>
      </c>
      <c r="T22" s="60" t="e">
        <f t="shared" si="3"/>
        <v>#DIV/0!</v>
      </c>
      <c r="U22" s="60" t="e">
        <f t="shared" si="3"/>
        <v>#DIV/0!</v>
      </c>
      <c r="V22" s="60" t="e">
        <f t="shared" si="3"/>
        <v>#DIV/0!</v>
      </c>
      <c r="W22" s="60" t="e">
        <f t="shared" si="3"/>
        <v>#DIV/0!</v>
      </c>
      <c r="X22" s="60" t="e">
        <f t="shared" si="3"/>
        <v>#DIV/0!</v>
      </c>
      <c r="Y22" s="60" t="e">
        <f t="shared" si="3"/>
        <v>#DIV/0!</v>
      </c>
      <c r="Z22" s="60" t="e">
        <f t="shared" si="3"/>
        <v>#DIV/0!</v>
      </c>
      <c r="AA22" s="60" t="e">
        <f t="shared" si="3"/>
        <v>#DIV/0!</v>
      </c>
      <c r="AB22" s="60" t="e">
        <f t="shared" si="3"/>
        <v>#DIV/0!</v>
      </c>
      <c r="AC22" s="60" t="e">
        <f t="shared" si="3"/>
        <v>#DIV/0!</v>
      </c>
      <c r="AD22" s="69" t="e">
        <f>SUM(O22:AC22)</f>
        <v>#DIV/0!</v>
      </c>
    </row>
    <row r="23" spans="1:30" s="9" customFormat="1" ht="18" customHeight="1" x14ac:dyDescent="0.2">
      <c r="A23" s="54"/>
      <c r="B23" s="65" t="s">
        <v>31</v>
      </c>
      <c r="C23" s="67">
        <f>MAX('SGA data'!B7:B31)</f>
        <v>0</v>
      </c>
      <c r="D23" s="32"/>
      <c r="E23" s="65" t="s">
        <v>32</v>
      </c>
      <c r="F23" s="67" t="e">
        <f>C25+(3*F21)</f>
        <v>#DIV/0!</v>
      </c>
      <c r="G23" s="32"/>
      <c r="H23" s="32"/>
      <c r="I23" s="32"/>
      <c r="J23" s="32"/>
      <c r="K23" s="32"/>
      <c r="L23" s="33"/>
      <c r="M23" s="28"/>
      <c r="N23" s="36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30" s="9" customFormat="1" ht="18" customHeight="1" x14ac:dyDescent="0.2">
      <c r="A24" s="40"/>
      <c r="B24" s="70" t="s">
        <v>33</v>
      </c>
      <c r="C24" s="67">
        <f>MIN('SGA data'!B7:B31)</f>
        <v>0</v>
      </c>
      <c r="D24" s="59"/>
      <c r="E24" s="65" t="s">
        <v>34</v>
      </c>
      <c r="F24" s="71" t="e">
        <f>6*F21</f>
        <v>#DIV/0!</v>
      </c>
      <c r="G24" s="72"/>
      <c r="H24" s="73"/>
      <c r="I24" s="73"/>
      <c r="J24" s="73"/>
      <c r="K24" s="73"/>
      <c r="L24" s="33"/>
      <c r="M24" s="28"/>
      <c r="N24" s="36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30" s="9" customFormat="1" ht="18" customHeight="1" x14ac:dyDescent="0.2">
      <c r="A25" s="54"/>
      <c r="B25" s="70" t="s">
        <v>35</v>
      </c>
      <c r="C25" s="67" t="e">
        <f>AVERAGE('SGA data'!B7:B31)</f>
        <v>#DIV/0!</v>
      </c>
      <c r="D25" s="59"/>
      <c r="E25" s="74" t="s">
        <v>36</v>
      </c>
      <c r="F25" s="71" t="e">
        <f>TINV(C21,C22-1)</f>
        <v>#NUM!</v>
      </c>
      <c r="G25" s="72"/>
      <c r="H25" s="73"/>
      <c r="I25" s="73"/>
      <c r="J25" s="73"/>
      <c r="K25" s="73"/>
      <c r="L25" s="33"/>
      <c r="M25" s="56"/>
      <c r="N25" s="36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30" s="9" customFormat="1" ht="18" customHeight="1" x14ac:dyDescent="0.2">
      <c r="A26" s="54"/>
      <c r="B26" s="70"/>
      <c r="C26" s="75"/>
      <c r="D26" s="59"/>
      <c r="E26" s="74"/>
      <c r="F26" s="76"/>
      <c r="G26" s="72"/>
      <c r="H26" s="73"/>
      <c r="I26" s="73"/>
      <c r="J26" s="73"/>
      <c r="K26" s="73"/>
      <c r="L26" s="33"/>
      <c r="M26" s="56"/>
      <c r="N26" s="36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30" s="9" customFormat="1" ht="18" customHeight="1" x14ac:dyDescent="0.2">
      <c r="A27" s="54"/>
      <c r="B27" s="70"/>
      <c r="C27" s="75"/>
      <c r="D27" s="59"/>
      <c r="E27" s="74"/>
      <c r="F27" s="76"/>
      <c r="G27" s="72"/>
      <c r="H27" s="73"/>
      <c r="I27" s="73"/>
      <c r="J27" s="73"/>
      <c r="K27" s="73"/>
      <c r="L27" s="33"/>
      <c r="M27" s="56"/>
      <c r="N27" s="36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30" s="9" customFormat="1" ht="18" customHeight="1" x14ac:dyDescent="0.2">
      <c r="A28" s="54"/>
      <c r="B28" s="70"/>
      <c r="C28" s="75"/>
      <c r="D28" s="59"/>
      <c r="E28" s="74"/>
      <c r="F28" s="76"/>
      <c r="G28" s="72"/>
      <c r="H28" s="73"/>
      <c r="I28" s="73"/>
      <c r="J28" s="73"/>
      <c r="K28" s="73"/>
      <c r="L28" s="33"/>
      <c r="M28" s="56"/>
      <c r="N28" s="36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30" s="9" customFormat="1" ht="18" customHeight="1" x14ac:dyDescent="0.2">
      <c r="A29" s="54"/>
      <c r="B29" s="70"/>
      <c r="C29" s="75"/>
      <c r="D29" s="59"/>
      <c r="E29" s="74"/>
      <c r="F29" s="76"/>
      <c r="G29" s="72"/>
      <c r="H29" s="73"/>
      <c r="I29" s="73"/>
      <c r="J29" s="73"/>
      <c r="K29" s="73"/>
      <c r="L29" s="33"/>
      <c r="M29" s="56"/>
      <c r="N29" s="3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30" s="9" customFormat="1" ht="18" customHeight="1" x14ac:dyDescent="0.2">
      <c r="A30" s="54"/>
      <c r="B30" s="70"/>
      <c r="C30" s="75"/>
      <c r="D30" s="59"/>
      <c r="E30" s="74"/>
      <c r="F30" s="76"/>
      <c r="G30" s="72"/>
      <c r="H30" s="73"/>
      <c r="I30" s="73"/>
      <c r="J30" s="73"/>
      <c r="K30" s="73"/>
      <c r="L30" s="33"/>
      <c r="M30" s="56"/>
      <c r="N30" s="36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</row>
    <row r="31" spans="1:30" s="9" customFormat="1" ht="18" customHeight="1" x14ac:dyDescent="0.2">
      <c r="A31" s="54"/>
      <c r="B31" s="70"/>
      <c r="C31" s="75"/>
      <c r="D31" s="59"/>
      <c r="E31" s="74"/>
      <c r="F31" s="76"/>
      <c r="G31" s="72"/>
      <c r="H31" s="73"/>
      <c r="I31" s="73"/>
      <c r="J31" s="73"/>
      <c r="K31" s="73"/>
      <c r="L31" s="33"/>
      <c r="M31" s="56"/>
      <c r="N31" s="36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</row>
    <row r="32" spans="1:30" s="9" customFormat="1" ht="18" customHeight="1" x14ac:dyDescent="0.2">
      <c r="A32" s="54"/>
      <c r="B32" s="70"/>
      <c r="C32" s="75"/>
      <c r="D32" s="59"/>
      <c r="E32" s="74"/>
      <c r="F32" s="76"/>
      <c r="G32" s="72"/>
      <c r="H32" s="73"/>
      <c r="I32" s="73"/>
      <c r="J32" s="73"/>
      <c r="K32" s="73"/>
      <c r="L32" s="33"/>
      <c r="M32" s="56"/>
      <c r="N32" s="36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</row>
    <row r="33" spans="1:29" s="9" customFormat="1" ht="18" customHeight="1" x14ac:dyDescent="0.2">
      <c r="A33" s="61"/>
      <c r="B33" s="59"/>
      <c r="C33" s="59"/>
      <c r="D33" s="59"/>
      <c r="E33" s="72"/>
      <c r="F33" s="72"/>
      <c r="G33" s="72"/>
      <c r="H33" s="77"/>
      <c r="I33" s="72"/>
      <c r="J33" s="77"/>
      <c r="K33" s="32"/>
      <c r="L33" s="33"/>
      <c r="M33" s="59"/>
      <c r="N33" s="36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</row>
    <row r="34" spans="1:29" s="9" customFormat="1" ht="18" customHeight="1" x14ac:dyDescent="0.2">
      <c r="A34" s="61"/>
      <c r="B34" s="59"/>
      <c r="C34" s="59"/>
      <c r="D34" s="59"/>
      <c r="E34" s="72"/>
      <c r="F34" s="72"/>
      <c r="G34" s="72"/>
      <c r="H34" s="77"/>
      <c r="I34" s="72"/>
      <c r="J34" s="77"/>
      <c r="K34" s="32"/>
      <c r="L34" s="33"/>
      <c r="M34" s="28"/>
      <c r="N34" s="36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</row>
    <row r="35" spans="1:29" s="9" customFormat="1" ht="18" customHeight="1" x14ac:dyDescent="0.2">
      <c r="A35" s="61"/>
      <c r="B35" s="59"/>
      <c r="C35" s="59"/>
      <c r="D35" s="59"/>
      <c r="E35" s="72"/>
      <c r="F35" s="72"/>
      <c r="G35" s="72"/>
      <c r="H35" s="77"/>
      <c r="I35" s="72"/>
      <c r="J35" s="77"/>
      <c r="K35" s="32"/>
      <c r="L35" s="33"/>
      <c r="M35" s="28"/>
      <c r="N35" s="36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</row>
    <row r="36" spans="1:29" s="9" customFormat="1" ht="18" customHeight="1" x14ac:dyDescent="0.2">
      <c r="A36" s="61"/>
      <c r="B36" s="59"/>
      <c r="C36" s="59"/>
      <c r="D36" s="59"/>
      <c r="E36" s="72"/>
      <c r="F36" s="72"/>
      <c r="G36" s="72"/>
      <c r="H36" s="77"/>
      <c r="I36" s="72"/>
      <c r="J36" s="77"/>
      <c r="K36" s="32"/>
      <c r="L36" s="33"/>
      <c r="M36" s="28"/>
      <c r="N36" s="34"/>
    </row>
    <row r="37" spans="1:29" s="9" customFormat="1" ht="18" customHeight="1" x14ac:dyDescent="0.2">
      <c r="A37" s="61"/>
      <c r="B37" s="59"/>
      <c r="C37" s="59"/>
      <c r="D37" s="59"/>
      <c r="E37" s="72"/>
      <c r="F37" s="72"/>
      <c r="G37" s="72"/>
      <c r="H37" s="77"/>
      <c r="I37" s="72"/>
      <c r="J37" s="77"/>
      <c r="K37" s="32"/>
      <c r="L37" s="33"/>
      <c r="M37" s="28"/>
      <c r="N37" s="34"/>
    </row>
    <row r="38" spans="1:29" s="9" customFormat="1" ht="18" customHeight="1" x14ac:dyDescent="0.2">
      <c r="A38" s="38"/>
      <c r="B38" s="59"/>
      <c r="C38" s="59"/>
      <c r="D38" s="59"/>
      <c r="E38" s="72"/>
      <c r="F38" s="72"/>
      <c r="G38" s="72"/>
      <c r="H38" s="72"/>
      <c r="I38" s="72"/>
      <c r="J38" s="32"/>
      <c r="K38" s="32"/>
      <c r="L38" s="33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9"/>
    </row>
    <row r="39" spans="1:29" s="9" customFormat="1" ht="18" customHeight="1" x14ac:dyDescent="0.2">
      <c r="A39" s="58"/>
      <c r="B39" s="59"/>
      <c r="C39" s="59"/>
      <c r="D39" s="59"/>
      <c r="E39" s="72"/>
      <c r="F39" s="72"/>
      <c r="G39" s="72"/>
      <c r="H39" s="72"/>
      <c r="I39" s="72"/>
      <c r="J39" s="32"/>
      <c r="K39" s="32"/>
      <c r="L39" s="33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9"/>
    </row>
    <row r="40" spans="1:29" s="9" customFormat="1" ht="18" customHeight="1" x14ac:dyDescent="0.2">
      <c r="A40" s="58"/>
      <c r="B40" s="59"/>
      <c r="C40" s="59"/>
      <c r="D40" s="59"/>
      <c r="E40" s="72"/>
      <c r="F40" s="72"/>
      <c r="G40" s="72"/>
      <c r="H40" s="72"/>
      <c r="I40" s="72"/>
      <c r="J40" s="32"/>
      <c r="K40" s="32"/>
      <c r="L40" s="33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9"/>
    </row>
    <row r="41" spans="1:29" s="9" customFormat="1" ht="18" customHeight="1" x14ac:dyDescent="0.2">
      <c r="A41" s="61"/>
      <c r="B41" s="59"/>
      <c r="C41" s="59"/>
      <c r="D41" s="59"/>
      <c r="E41" s="72"/>
      <c r="F41" s="72"/>
      <c r="G41" s="72"/>
      <c r="H41" s="77"/>
      <c r="I41" s="72"/>
      <c r="J41" s="77"/>
      <c r="K41" s="32"/>
      <c r="L41" s="33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9"/>
    </row>
    <row r="42" spans="1:29" s="9" customFormat="1" ht="18" customHeight="1" x14ac:dyDescent="0.2">
      <c r="A42" s="61"/>
      <c r="B42" s="59"/>
      <c r="C42" s="59"/>
      <c r="D42" s="59"/>
      <c r="E42" s="72"/>
      <c r="F42" s="72"/>
      <c r="G42" s="72"/>
      <c r="H42" s="77"/>
      <c r="I42" s="72"/>
      <c r="J42" s="77"/>
      <c r="K42" s="32"/>
      <c r="L42" s="33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9"/>
    </row>
    <row r="43" spans="1:29" s="9" customFormat="1" ht="18" customHeight="1" x14ac:dyDescent="0.2">
      <c r="A43" s="43"/>
      <c r="B43" s="29"/>
      <c r="C43" s="29"/>
      <c r="D43" s="133"/>
      <c r="E43" s="133"/>
      <c r="F43" s="133"/>
      <c r="G43" s="133"/>
      <c r="H43" s="133"/>
      <c r="I43" s="133"/>
      <c r="J43" s="78"/>
      <c r="K43" s="78"/>
      <c r="L43" s="33"/>
      <c r="M43" s="77"/>
      <c r="N43" s="77"/>
      <c r="O43" s="77"/>
      <c r="P43" s="79"/>
      <c r="Q43" s="79"/>
      <c r="R43" s="79"/>
      <c r="S43" s="79"/>
      <c r="T43" s="79"/>
      <c r="U43" s="79"/>
      <c r="V43" s="80"/>
      <c r="W43" s="80"/>
      <c r="X43" s="29"/>
    </row>
    <row r="44" spans="1:29" s="9" customFormat="1" ht="18" customHeight="1" x14ac:dyDescent="0.2">
      <c r="A44" s="43"/>
      <c r="B44" s="29"/>
      <c r="C44" s="29"/>
      <c r="D44" s="81"/>
      <c r="E44" s="81"/>
      <c r="F44" s="81"/>
      <c r="G44" s="81"/>
      <c r="H44" s="81"/>
      <c r="I44" s="81"/>
      <c r="J44" s="78"/>
      <c r="K44" s="78"/>
      <c r="L44" s="33"/>
      <c r="M44" s="77"/>
      <c r="N44" s="77"/>
      <c r="O44" s="77"/>
      <c r="P44" s="79"/>
      <c r="Q44" s="79"/>
      <c r="R44" s="79"/>
      <c r="S44" s="79"/>
      <c r="T44" s="79"/>
      <c r="U44" s="79"/>
      <c r="V44" s="80"/>
      <c r="W44" s="80"/>
      <c r="X44" s="29"/>
    </row>
    <row r="45" spans="1:29" s="9" customFormat="1" ht="18" customHeight="1" x14ac:dyDescent="0.2">
      <c r="A45" s="43"/>
      <c r="B45" s="29"/>
      <c r="C45" s="29"/>
      <c r="D45" s="81"/>
      <c r="E45" s="81"/>
      <c r="F45" s="81"/>
      <c r="G45" s="81"/>
      <c r="H45" s="81"/>
      <c r="I45" s="81"/>
      <c r="J45" s="78"/>
      <c r="K45" s="78"/>
      <c r="L45" s="33"/>
      <c r="M45" s="77"/>
      <c r="N45" s="77"/>
      <c r="O45" s="77"/>
      <c r="P45" s="79"/>
      <c r="Q45" s="79"/>
      <c r="R45" s="79"/>
      <c r="S45" s="79"/>
      <c r="T45" s="79"/>
      <c r="U45" s="79"/>
      <c r="V45" s="80"/>
      <c r="W45" s="80"/>
      <c r="X45" s="29"/>
    </row>
    <row r="46" spans="1:29" s="9" customFormat="1" ht="18" customHeight="1" x14ac:dyDescent="0.2">
      <c r="A46" s="43"/>
      <c r="B46" s="29"/>
      <c r="C46" s="29"/>
      <c r="D46" s="81"/>
      <c r="E46" s="81"/>
      <c r="F46" s="81"/>
      <c r="G46" s="81"/>
      <c r="H46" s="81"/>
      <c r="I46" s="81"/>
      <c r="J46" s="78"/>
      <c r="K46" s="78"/>
      <c r="L46" s="33"/>
      <c r="M46" s="77"/>
      <c r="N46" s="77"/>
      <c r="O46" s="77"/>
      <c r="P46" s="79"/>
      <c r="Q46" s="79"/>
      <c r="R46" s="79"/>
      <c r="S46" s="79"/>
      <c r="T46" s="79"/>
      <c r="U46" s="79"/>
      <c r="V46" s="80"/>
      <c r="W46" s="80"/>
      <c r="X46" s="29"/>
    </row>
    <row r="47" spans="1:29" s="87" customFormat="1" ht="18" customHeight="1" x14ac:dyDescent="0.2">
      <c r="A47" s="20"/>
      <c r="B47" s="21"/>
      <c r="C47" s="21"/>
      <c r="D47" s="82"/>
      <c r="E47" s="82"/>
      <c r="F47" s="82"/>
      <c r="G47" s="82"/>
      <c r="H47" s="82"/>
      <c r="I47" s="82"/>
      <c r="J47" s="83"/>
      <c r="K47" s="84"/>
      <c r="L47" s="85"/>
      <c r="M47" s="86"/>
      <c r="N47" s="32"/>
      <c r="O47" s="32"/>
      <c r="P47" s="134"/>
      <c r="Q47" s="134"/>
      <c r="R47" s="134"/>
      <c r="S47" s="134"/>
      <c r="T47" s="134"/>
      <c r="U47" s="134"/>
      <c r="V47" s="135"/>
      <c r="W47" s="135"/>
      <c r="X47" s="29"/>
      <c r="Y47" s="9"/>
      <c r="Z47" s="9"/>
      <c r="AA47" s="9"/>
      <c r="AB47" s="9"/>
      <c r="AC47" s="9"/>
    </row>
    <row r="48" spans="1:29" s="87" customFormat="1" ht="18" customHeight="1" x14ac:dyDescent="0.2">
      <c r="A48" s="88"/>
      <c r="B48" s="89"/>
      <c r="C48" s="89"/>
      <c r="D48" s="90"/>
      <c r="E48" s="90"/>
      <c r="F48" s="90"/>
      <c r="G48" s="90"/>
      <c r="H48" s="90"/>
      <c r="I48" s="90"/>
      <c r="J48" s="83"/>
      <c r="K48" s="84"/>
      <c r="L48" s="85"/>
      <c r="M48" s="91"/>
      <c r="N48" s="32"/>
      <c r="O48" s="32"/>
      <c r="P48" s="79"/>
      <c r="Q48" s="79"/>
      <c r="R48" s="79"/>
      <c r="S48" s="79"/>
      <c r="T48" s="79"/>
      <c r="U48" s="79"/>
      <c r="V48" s="135"/>
      <c r="W48" s="135"/>
      <c r="X48" s="29"/>
      <c r="Y48" s="9"/>
      <c r="Z48" s="9"/>
      <c r="AA48" s="9"/>
      <c r="AB48" s="9"/>
      <c r="AC48" s="9"/>
    </row>
    <row r="49" spans="1:29" s="87" customFormat="1" ht="18" customHeight="1" x14ac:dyDescent="0.2">
      <c r="A49" s="88"/>
      <c r="B49" s="89"/>
      <c r="C49" s="89"/>
      <c r="D49" s="79"/>
      <c r="E49" s="79"/>
      <c r="F49" s="79"/>
      <c r="G49" s="79"/>
      <c r="H49" s="79"/>
      <c r="I49" s="79"/>
      <c r="J49" s="83"/>
      <c r="K49" s="84"/>
      <c r="L49" s="85"/>
      <c r="M49" s="91"/>
      <c r="N49" s="32"/>
      <c r="O49" s="32"/>
      <c r="P49" s="79"/>
      <c r="Q49" s="79"/>
      <c r="R49" s="79"/>
      <c r="S49" s="79"/>
      <c r="T49" s="79"/>
      <c r="U49" s="79"/>
      <c r="V49" s="135"/>
      <c r="W49" s="135"/>
      <c r="X49" s="29"/>
      <c r="Y49" s="9"/>
      <c r="Z49" s="9"/>
      <c r="AA49" s="9"/>
      <c r="AB49" s="9"/>
      <c r="AC49" s="9"/>
    </row>
    <row r="50" spans="1:29" s="87" customFormat="1" ht="18" customHeight="1" x14ac:dyDescent="0.2">
      <c r="A50" s="88"/>
      <c r="B50" s="89"/>
      <c r="C50" s="89"/>
      <c r="D50" s="79"/>
      <c r="E50" s="79"/>
      <c r="F50" s="79"/>
      <c r="G50" s="79"/>
      <c r="H50" s="79"/>
      <c r="I50" s="79"/>
      <c r="J50" s="92"/>
      <c r="K50" s="84"/>
      <c r="L50" s="85"/>
      <c r="M50" s="91"/>
      <c r="N50" s="32"/>
      <c r="O50" s="32"/>
      <c r="P50" s="136"/>
      <c r="Q50" s="136"/>
      <c r="R50" s="136"/>
      <c r="S50" s="136"/>
      <c r="T50" s="136"/>
      <c r="U50" s="136"/>
      <c r="V50" s="135"/>
      <c r="W50" s="135"/>
      <c r="X50" s="29"/>
      <c r="Y50" s="9"/>
      <c r="Z50" s="9"/>
      <c r="AA50" s="9"/>
      <c r="AB50" s="9"/>
      <c r="AC50" s="9"/>
    </row>
    <row r="51" spans="1:29" s="87" customFormat="1" ht="18" customHeight="1" x14ac:dyDescent="0.2">
      <c r="A51" s="93"/>
      <c r="B51" s="94"/>
      <c r="C51" s="94"/>
      <c r="D51" s="95"/>
      <c r="E51" s="95"/>
      <c r="F51" s="95"/>
      <c r="G51" s="95"/>
      <c r="H51" s="95"/>
      <c r="I51" s="95"/>
      <c r="J51" s="96"/>
      <c r="K51" s="96"/>
      <c r="L51" s="97"/>
      <c r="M51" s="91"/>
      <c r="N51" s="32"/>
      <c r="O51" s="32"/>
      <c r="P51" s="79"/>
      <c r="Q51" s="79"/>
      <c r="R51" s="79"/>
      <c r="S51" s="79"/>
      <c r="T51" s="79"/>
      <c r="U51" s="79"/>
      <c r="V51" s="135"/>
      <c r="W51" s="135"/>
      <c r="X51" s="29"/>
      <c r="Y51" s="9"/>
      <c r="Z51" s="9"/>
      <c r="AA51" s="9"/>
      <c r="AB51" s="9"/>
      <c r="AC51" s="9"/>
    </row>
    <row r="52" spans="1:29" s="87" customFormat="1" ht="15.95" customHeight="1" x14ac:dyDescent="0.15">
      <c r="A52" s="98"/>
      <c r="B52" s="99"/>
      <c r="C52" s="99"/>
      <c r="D52" s="99"/>
      <c r="E52" s="100"/>
      <c r="F52" s="100"/>
      <c r="G52" s="100"/>
      <c r="H52" s="101"/>
      <c r="I52" s="100"/>
      <c r="J52" s="101"/>
      <c r="K52" s="98"/>
      <c r="L52" s="102"/>
      <c r="M52" s="91"/>
      <c r="N52" s="32"/>
      <c r="O52" s="32"/>
      <c r="P52" s="79"/>
      <c r="Q52" s="79"/>
      <c r="R52" s="79"/>
      <c r="S52" s="79"/>
      <c r="T52" s="79"/>
      <c r="U52" s="79"/>
      <c r="V52" s="137"/>
      <c r="W52" s="137"/>
      <c r="X52" s="29"/>
      <c r="Y52" s="9"/>
      <c r="Z52" s="9"/>
      <c r="AA52" s="9"/>
      <c r="AB52" s="9"/>
      <c r="AC52" s="9"/>
    </row>
    <row r="53" spans="1:29" ht="15.95" customHeight="1" x14ac:dyDescent="0.25">
      <c r="A53" s="138" t="s">
        <v>37</v>
      </c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32"/>
      <c r="N53" s="32"/>
      <c r="O53" s="32"/>
      <c r="P53" s="79"/>
      <c r="Q53" s="79"/>
      <c r="R53" s="79"/>
      <c r="S53" s="79"/>
      <c r="T53" s="79"/>
      <c r="U53" s="79"/>
      <c r="V53" s="137"/>
      <c r="W53" s="137"/>
      <c r="X53" s="29"/>
    </row>
    <row r="54" spans="1:29" s="9" customFormat="1" ht="15.95" customHeight="1" x14ac:dyDescent="0.2">
      <c r="A54" s="131" t="s">
        <v>38</v>
      </c>
      <c r="B54" s="131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1"/>
      <c r="N54" s="29"/>
      <c r="O54" s="29"/>
      <c r="P54" s="79"/>
      <c r="Q54" s="79"/>
      <c r="R54" s="79"/>
      <c r="S54" s="79"/>
      <c r="T54" s="79"/>
      <c r="U54" s="79"/>
      <c r="V54" s="92"/>
      <c r="W54" s="92"/>
      <c r="X54" s="29"/>
    </row>
    <row r="55" spans="1:29" ht="9.9499999999999993" customHeight="1" x14ac:dyDescent="0.25">
      <c r="A55" s="103" t="s">
        <v>39</v>
      </c>
      <c r="B55" s="103"/>
      <c r="C55" s="104"/>
      <c r="D55" s="104"/>
      <c r="E55" s="104"/>
      <c r="F55" s="104"/>
      <c r="G55" s="104"/>
      <c r="H55" s="104"/>
      <c r="I55" s="104"/>
      <c r="J55" s="105"/>
      <c r="K55" s="106"/>
      <c r="L55" s="105" t="s">
        <v>40</v>
      </c>
      <c r="M55" s="77"/>
      <c r="N55" s="77"/>
      <c r="O55" s="77"/>
      <c r="P55" s="79"/>
      <c r="Q55" s="79"/>
      <c r="R55" s="79"/>
      <c r="S55" s="79"/>
      <c r="T55" s="79"/>
      <c r="U55" s="79"/>
      <c r="V55" s="80"/>
      <c r="W55" s="80"/>
    </row>
    <row r="56" spans="1:29" ht="18" customHeight="1" x14ac:dyDescent="0.2">
      <c r="A56" s="107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108"/>
      <c r="M56" s="77"/>
      <c r="N56" s="77"/>
      <c r="O56" s="77"/>
      <c r="P56" s="79"/>
      <c r="Q56" s="79"/>
      <c r="R56" s="79"/>
      <c r="S56" s="79"/>
      <c r="T56" s="79"/>
      <c r="U56" s="79"/>
      <c r="V56" s="80"/>
      <c r="W56" s="80"/>
    </row>
    <row r="57" spans="1:29" ht="18" customHeight="1" x14ac:dyDescent="0.2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M57" s="77"/>
      <c r="N57" s="77"/>
      <c r="O57" s="77"/>
      <c r="P57" s="110"/>
      <c r="Q57" s="110"/>
      <c r="R57" s="110"/>
      <c r="S57" s="110"/>
      <c r="T57" s="110"/>
      <c r="U57" s="110"/>
      <c r="V57" s="80"/>
      <c r="W57" s="80"/>
    </row>
    <row r="58" spans="1:29" ht="18" customHeight="1" x14ac:dyDescent="0.2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M58" s="77"/>
      <c r="N58" s="77"/>
      <c r="O58" s="77"/>
      <c r="P58" s="110"/>
      <c r="Q58" s="110"/>
      <c r="R58" s="110"/>
      <c r="S58" s="110"/>
      <c r="T58" s="110"/>
      <c r="U58" s="110"/>
      <c r="V58" s="80"/>
      <c r="W58" s="80"/>
    </row>
    <row r="59" spans="1:29" ht="18" customHeight="1" x14ac:dyDescent="0.2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M59" s="77"/>
      <c r="N59" s="77"/>
      <c r="O59" s="77"/>
      <c r="P59" s="110"/>
      <c r="Q59" s="110"/>
      <c r="R59" s="110"/>
      <c r="S59" s="110"/>
      <c r="T59" s="110"/>
      <c r="U59" s="110"/>
      <c r="V59" s="80"/>
      <c r="W59" s="80"/>
    </row>
    <row r="60" spans="1:29" ht="18" customHeight="1" x14ac:dyDescent="0.2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M60" s="77"/>
      <c r="N60" s="77"/>
      <c r="O60" s="77"/>
      <c r="P60" s="110"/>
      <c r="Q60" s="110"/>
      <c r="R60" s="110"/>
      <c r="S60" s="110"/>
      <c r="T60" s="110"/>
      <c r="U60" s="110"/>
      <c r="V60" s="80"/>
      <c r="W60" s="80"/>
    </row>
    <row r="61" spans="1:29" ht="18" customHeight="1" x14ac:dyDescent="0.2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M61" s="77"/>
      <c r="N61" s="77"/>
      <c r="O61" s="77"/>
      <c r="P61" s="110"/>
      <c r="Q61" s="110"/>
      <c r="R61" s="110"/>
      <c r="S61" s="110"/>
      <c r="T61" s="110"/>
      <c r="U61" s="110"/>
      <c r="V61" s="80"/>
      <c r="W61" s="80"/>
    </row>
    <row r="62" spans="1:29" ht="12" customHeight="1" x14ac:dyDescent="0.2"/>
    <row r="63" spans="1:29" ht="18" customHeight="1" x14ac:dyDescent="0.2"/>
    <row r="64" spans="1:29" ht="18" customHeight="1" x14ac:dyDescent="0.2">
      <c r="P64" s="111"/>
    </row>
    <row r="65" spans="16:16" ht="18" customHeight="1" x14ac:dyDescent="0.2">
      <c r="P65" s="29"/>
    </row>
    <row r="66" spans="16:16" ht="18" customHeight="1" x14ac:dyDescent="0.2"/>
    <row r="67" spans="16:16" ht="18" customHeight="1" x14ac:dyDescent="0.2"/>
    <row r="68" spans="16:16" ht="18" customHeight="1" x14ac:dyDescent="0.2"/>
    <row r="69" spans="16:16" ht="18" customHeight="1" x14ac:dyDescent="0.2"/>
    <row r="70" spans="16:16" ht="18" customHeight="1" x14ac:dyDescent="0.2"/>
    <row r="71" spans="16:16" ht="18" customHeight="1" x14ac:dyDescent="0.2"/>
    <row r="72" spans="16:16" ht="18" customHeight="1" x14ac:dyDescent="0.2"/>
    <row r="73" spans="16:16" ht="18" customHeight="1" x14ac:dyDescent="0.2"/>
    <row r="74" spans="16:16" ht="18" customHeight="1" x14ac:dyDescent="0.2"/>
    <row r="75" spans="16:16" ht="18" customHeight="1" x14ac:dyDescent="0.2"/>
    <row r="76" spans="16:16" ht="18" customHeight="1" x14ac:dyDescent="0.2"/>
    <row r="77" spans="16:16" ht="18" customHeight="1" x14ac:dyDescent="0.2"/>
    <row r="78" spans="16:16" ht="18" customHeight="1" x14ac:dyDescent="0.2"/>
    <row r="79" spans="16:16" ht="18" customHeight="1" x14ac:dyDescent="0.2"/>
    <row r="80" spans="16:16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</sheetData>
  <sheetProtection selectLockedCells="1"/>
  <mergeCells count="16">
    <mergeCell ref="A54:L54"/>
    <mergeCell ref="G7:I7"/>
    <mergeCell ref="D43:I43"/>
    <mergeCell ref="P47:U47"/>
    <mergeCell ref="V47:W51"/>
    <mergeCell ref="P50:U50"/>
    <mergeCell ref="V52:W53"/>
    <mergeCell ref="A53:L53"/>
    <mergeCell ref="A6:C6"/>
    <mergeCell ref="D6:F6"/>
    <mergeCell ref="G6:L6"/>
    <mergeCell ref="D1:L3"/>
    <mergeCell ref="E4:L4"/>
    <mergeCell ref="A5:C5"/>
    <mergeCell ref="D5:F5"/>
    <mergeCell ref="J5:L5"/>
  </mergeCells>
  <printOptions horizontalCentered="1" verticalCentered="1"/>
  <pageMargins left="0.39370078740157483" right="0.39370078740157483" top="0.39370078740157483" bottom="0.39370078740157483" header="0" footer="0.19685039370078741"/>
  <pageSetup paperSize="9" scale="8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SGA data</vt:lpstr>
      <vt:lpstr>Gauss Curve</vt:lpstr>
      <vt:lpstr>'Gauss Curve'!Print_Area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jerome.boussard</dc:creator>
  <cp:lastModifiedBy>Minakata</cp:lastModifiedBy>
  <dcterms:created xsi:type="dcterms:W3CDTF">2014-07-08T09:54:39Z</dcterms:created>
  <dcterms:modified xsi:type="dcterms:W3CDTF">2015-02-12T20:16:54Z</dcterms:modified>
</cp:coreProperties>
</file>